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70" windowWidth="20115" windowHeight="6375" firstSheet="8" activeTab="17"/>
  </bookViews>
  <sheets>
    <sheet name="Январь" sheetId="17" r:id="rId1"/>
    <sheet name="Февраль" sheetId="18" r:id="rId2"/>
    <sheet name="Март" sheetId="19" r:id="rId3"/>
    <sheet name="1 квартал" sheetId="20" r:id="rId4"/>
    <sheet name="Апрель" sheetId="21" r:id="rId5"/>
    <sheet name="Май" sheetId="22" r:id="rId6"/>
    <sheet name="Июнь" sheetId="23" r:id="rId7"/>
    <sheet name="2 квартал" sheetId="24" r:id="rId8"/>
    <sheet name="1 полугодие" sheetId="25" r:id="rId9"/>
    <sheet name="Июль" sheetId="26" r:id="rId10"/>
    <sheet name="Август" sheetId="27" r:id="rId11"/>
    <sheet name="Сентябрь" sheetId="28" r:id="rId12"/>
    <sheet name="3 квартал" sheetId="29" r:id="rId13"/>
    <sheet name="9 месяцев" sheetId="30" r:id="rId14"/>
    <sheet name="Октябрь" sheetId="31" r:id="rId15"/>
    <sheet name="Ноябрь" sheetId="32" r:id="rId16"/>
    <sheet name="Декабрь" sheetId="33" r:id="rId17"/>
    <sheet name="4 квартал" sheetId="34" r:id="rId18"/>
    <sheet name="свод ежемесячный" sheetId="15" state="hidden" r:id="rId19"/>
  </sheets>
  <calcPr calcId="145621" refMode="R1C1"/>
</workbook>
</file>

<file path=xl/calcChain.xml><?xml version="1.0" encoding="utf-8"?>
<calcChain xmlns="http://schemas.openxmlformats.org/spreadsheetml/2006/main">
  <c r="H6" i="31" l="1"/>
  <c r="G6" i="31"/>
  <c r="F6" i="31"/>
  <c r="E6" i="31"/>
  <c r="D6" i="31"/>
  <c r="C6" i="31"/>
  <c r="B6" i="31"/>
  <c r="H6" i="27" l="1"/>
  <c r="G6" i="27"/>
  <c r="F6" i="27"/>
  <c r="E6" i="27"/>
  <c r="D6" i="27"/>
  <c r="C6" i="27"/>
  <c r="B6" i="27"/>
  <c r="H6" i="26" l="1"/>
  <c r="G6" i="26"/>
  <c r="F6" i="26"/>
  <c r="E6" i="26"/>
  <c r="D6" i="26"/>
  <c r="C6" i="26"/>
  <c r="B6" i="26"/>
  <c r="H6" i="22" l="1"/>
  <c r="G6" i="22"/>
  <c r="F6" i="22"/>
  <c r="E6" i="22"/>
  <c r="D6" i="22"/>
  <c r="C6" i="22"/>
  <c r="B6" i="22"/>
  <c r="H6" i="20" l="1"/>
  <c r="G6" i="20"/>
  <c r="F6" i="20"/>
  <c r="E6" i="20"/>
  <c r="D6" i="20"/>
  <c r="H6" i="18" l="1"/>
  <c r="G6" i="18"/>
  <c r="F6" i="18"/>
  <c r="E6" i="18"/>
  <c r="D6" i="18"/>
  <c r="C6" i="18"/>
  <c r="B6" i="18"/>
  <c r="H63" i="17" l="1"/>
  <c r="G63" i="17"/>
  <c r="F63" i="17"/>
  <c r="E63" i="17"/>
  <c r="D63" i="17"/>
  <c r="C63" i="17"/>
  <c r="B63" i="17"/>
  <c r="H62" i="17"/>
  <c r="G62" i="17"/>
  <c r="F62" i="17"/>
  <c r="E62" i="17"/>
  <c r="D62" i="17"/>
  <c r="C62" i="17"/>
  <c r="B62" i="17"/>
  <c r="H61" i="17"/>
  <c r="G61" i="17"/>
  <c r="F61" i="17"/>
  <c r="E61" i="17"/>
  <c r="D61" i="17"/>
  <c r="C61" i="17"/>
  <c r="B61" i="17"/>
  <c r="H60" i="17"/>
  <c r="G60" i="17"/>
  <c r="F60" i="17"/>
  <c r="E60" i="17"/>
  <c r="D60" i="17"/>
  <c r="C60" i="17"/>
  <c r="B60" i="17"/>
  <c r="H59" i="17"/>
  <c r="G59" i="17"/>
  <c r="F59" i="17"/>
  <c r="E59" i="17"/>
  <c r="D59" i="17"/>
  <c r="C59" i="17"/>
  <c r="B59" i="17"/>
  <c r="H58" i="17"/>
  <c r="G58" i="17"/>
  <c r="F58" i="17"/>
  <c r="E58" i="17"/>
  <c r="D58" i="17"/>
  <c r="C58" i="17"/>
  <c r="B58" i="17"/>
  <c r="H57" i="17"/>
  <c r="G57" i="17"/>
  <c r="F57" i="17"/>
  <c r="E57" i="17"/>
  <c r="D57" i="17"/>
  <c r="C57" i="17"/>
  <c r="B57" i="17"/>
  <c r="H56" i="17"/>
  <c r="G56" i="17"/>
  <c r="F56" i="17"/>
  <c r="E56" i="17"/>
  <c r="D56" i="17"/>
  <c r="C56" i="17"/>
  <c r="B56" i="17"/>
  <c r="H55" i="17"/>
  <c r="G55" i="17"/>
  <c r="F55" i="17"/>
  <c r="E55" i="17"/>
  <c r="D55" i="17"/>
  <c r="C55" i="17"/>
  <c r="B55" i="17"/>
  <c r="H54" i="17"/>
  <c r="G54" i="17"/>
  <c r="G53" i="17" s="1"/>
  <c r="F54" i="17"/>
  <c r="E54" i="17"/>
  <c r="E53" i="17" s="1"/>
  <c r="D54" i="17"/>
  <c r="C54" i="17"/>
  <c r="C53" i="17" s="1"/>
  <c r="B54" i="17"/>
  <c r="H53" i="17"/>
  <c r="F53" i="17"/>
  <c r="D53" i="17"/>
  <c r="B53" i="17"/>
  <c r="H49" i="17"/>
  <c r="G49" i="17"/>
  <c r="G77" i="17" s="1"/>
  <c r="F49" i="17"/>
  <c r="F77" i="17" s="1"/>
  <c r="E49" i="17"/>
  <c r="D49" i="17"/>
  <c r="C49" i="17"/>
  <c r="B49" i="17"/>
  <c r="H48" i="17"/>
  <c r="G48" i="17"/>
  <c r="F48" i="17"/>
  <c r="F76" i="17" s="1"/>
  <c r="E48" i="17"/>
  <c r="D48" i="17"/>
  <c r="D76" i="17" s="1"/>
  <c r="C48" i="17"/>
  <c r="B48" i="17"/>
  <c r="B76" i="17" s="1"/>
  <c r="H47" i="17"/>
  <c r="G47" i="17"/>
  <c r="G75" i="17" s="1"/>
  <c r="F47" i="17"/>
  <c r="F75" i="17" s="1"/>
  <c r="E47" i="17"/>
  <c r="D47" i="17"/>
  <c r="C47" i="17"/>
  <c r="B47" i="17"/>
  <c r="H46" i="17"/>
  <c r="G46" i="17"/>
  <c r="F46" i="17"/>
  <c r="F74" i="17" s="1"/>
  <c r="E46" i="17"/>
  <c r="D46" i="17"/>
  <c r="D74" i="17" s="1"/>
  <c r="C46" i="17"/>
  <c r="B46" i="17"/>
  <c r="B74" i="17" s="1"/>
  <c r="H45" i="17"/>
  <c r="G45" i="17"/>
  <c r="G73" i="17" s="1"/>
  <c r="F45" i="17"/>
  <c r="F73" i="17" s="1"/>
  <c r="E45" i="17"/>
  <c r="D45" i="17"/>
  <c r="C45" i="17"/>
  <c r="B45" i="17"/>
  <c r="H44" i="17"/>
  <c r="G44" i="17"/>
  <c r="F44" i="17"/>
  <c r="F72" i="17" s="1"/>
  <c r="E44" i="17"/>
  <c r="D44" i="17"/>
  <c r="D72" i="17" s="1"/>
  <c r="C44" i="17"/>
  <c r="B44" i="17"/>
  <c r="B72" i="17" s="1"/>
  <c r="H43" i="17"/>
  <c r="G43" i="17"/>
  <c r="G71" i="17" s="1"/>
  <c r="F43" i="17"/>
  <c r="F71" i="17" s="1"/>
  <c r="E43" i="17"/>
  <c r="D43" i="17"/>
  <c r="C43" i="17"/>
  <c r="B43" i="17"/>
  <c r="H42" i="17"/>
  <c r="G42" i="17"/>
  <c r="F42" i="17"/>
  <c r="F70" i="17" s="1"/>
  <c r="E42" i="17"/>
  <c r="D42" i="17"/>
  <c r="D70" i="17" s="1"/>
  <c r="C42" i="17"/>
  <c r="B42" i="17"/>
  <c r="B70" i="17" s="1"/>
  <c r="H41" i="17"/>
  <c r="G41" i="17"/>
  <c r="G69" i="17" s="1"/>
  <c r="F41" i="17"/>
  <c r="F69" i="17" s="1"/>
  <c r="E41" i="17"/>
  <c r="D41" i="17"/>
  <c r="C41" i="17"/>
  <c r="B41" i="17"/>
  <c r="H40" i="17"/>
  <c r="H39" i="17" s="1"/>
  <c r="G40" i="17"/>
  <c r="F40" i="17"/>
  <c r="F68" i="17" s="1"/>
  <c r="F67" i="17" s="1"/>
  <c r="E40" i="17"/>
  <c r="D40" i="17"/>
  <c r="D39" i="17" s="1"/>
  <c r="C40" i="17"/>
  <c r="B40" i="17"/>
  <c r="B68" i="17" s="1"/>
  <c r="B67" i="17" s="1"/>
  <c r="G39" i="17"/>
  <c r="E39" i="17"/>
  <c r="C39" i="17"/>
  <c r="H35" i="17"/>
  <c r="H77" i="17" s="1"/>
  <c r="G35" i="17"/>
  <c r="E35" i="17"/>
  <c r="E77" i="17" s="1"/>
  <c r="D35" i="17"/>
  <c r="D77" i="17" s="1"/>
  <c r="C35" i="17"/>
  <c r="C77" i="17" s="1"/>
  <c r="B35" i="17"/>
  <c r="B77" i="17" s="1"/>
  <c r="H34" i="17"/>
  <c r="H76" i="17" s="1"/>
  <c r="G34" i="17"/>
  <c r="G76" i="17" s="1"/>
  <c r="E34" i="17"/>
  <c r="E76" i="17" s="1"/>
  <c r="D34" i="17"/>
  <c r="C34" i="17"/>
  <c r="C76" i="17" s="1"/>
  <c r="B34" i="17"/>
  <c r="H33" i="17"/>
  <c r="H75" i="17" s="1"/>
  <c r="G33" i="17"/>
  <c r="E33" i="17"/>
  <c r="E75" i="17" s="1"/>
  <c r="D33" i="17"/>
  <c r="D75" i="17" s="1"/>
  <c r="C33" i="17"/>
  <c r="C75" i="17" s="1"/>
  <c r="B33" i="17"/>
  <c r="B75" i="17" s="1"/>
  <c r="H32" i="17"/>
  <c r="H74" i="17" s="1"/>
  <c r="G32" i="17"/>
  <c r="G74" i="17" s="1"/>
  <c r="E32" i="17"/>
  <c r="E74" i="17" s="1"/>
  <c r="D32" i="17"/>
  <c r="C32" i="17"/>
  <c r="C74" i="17" s="1"/>
  <c r="B32" i="17"/>
  <c r="H31" i="17"/>
  <c r="H73" i="17" s="1"/>
  <c r="G31" i="17"/>
  <c r="E31" i="17"/>
  <c r="E73" i="17" s="1"/>
  <c r="D31" i="17"/>
  <c r="D73" i="17" s="1"/>
  <c r="C31" i="17"/>
  <c r="C73" i="17" s="1"/>
  <c r="B31" i="17"/>
  <c r="B73" i="17" s="1"/>
  <c r="H30" i="17"/>
  <c r="H72" i="17" s="1"/>
  <c r="G30" i="17"/>
  <c r="G72" i="17" s="1"/>
  <c r="E30" i="17"/>
  <c r="E72" i="17" s="1"/>
  <c r="D30" i="17"/>
  <c r="C30" i="17"/>
  <c r="C72" i="17" s="1"/>
  <c r="B30" i="17"/>
  <c r="H29" i="17"/>
  <c r="H71" i="17" s="1"/>
  <c r="G29" i="17"/>
  <c r="E29" i="17"/>
  <c r="E71" i="17" s="1"/>
  <c r="D29" i="17"/>
  <c r="D71" i="17" s="1"/>
  <c r="C29" i="17"/>
  <c r="C71" i="17" s="1"/>
  <c r="B29" i="17"/>
  <c r="B71" i="17" s="1"/>
  <c r="H28" i="17"/>
  <c r="H70" i="17" s="1"/>
  <c r="G28" i="17"/>
  <c r="G70" i="17" s="1"/>
  <c r="E28" i="17"/>
  <c r="E70" i="17" s="1"/>
  <c r="D28" i="17"/>
  <c r="C28" i="17"/>
  <c r="C70" i="17" s="1"/>
  <c r="B28" i="17"/>
  <c r="H27" i="17"/>
  <c r="H69" i="17" s="1"/>
  <c r="G27" i="17"/>
  <c r="E27" i="17"/>
  <c r="E69" i="17" s="1"/>
  <c r="D27" i="17"/>
  <c r="D69" i="17" s="1"/>
  <c r="C27" i="17"/>
  <c r="C69" i="17" s="1"/>
  <c r="B27" i="17"/>
  <c r="B69" i="17" s="1"/>
  <c r="H26" i="17"/>
  <c r="H68" i="17" s="1"/>
  <c r="H67" i="17" s="1"/>
  <c r="G26" i="17"/>
  <c r="G68" i="17" s="1"/>
  <c r="G67" i="17" s="1"/>
  <c r="E26" i="17"/>
  <c r="E68" i="17" s="1"/>
  <c r="E67" i="17" s="1"/>
  <c r="D26" i="17"/>
  <c r="C26" i="17"/>
  <c r="C68" i="17" s="1"/>
  <c r="C67" i="17" s="1"/>
  <c r="B26" i="17"/>
  <c r="H25" i="17"/>
  <c r="G25" i="17"/>
  <c r="F25" i="17"/>
  <c r="D25" i="17"/>
  <c r="B25" i="17"/>
  <c r="H6" i="17"/>
  <c r="G6" i="17"/>
  <c r="F6" i="17"/>
  <c r="E6" i="17"/>
  <c r="D6" i="17"/>
  <c r="C6" i="17"/>
  <c r="B6" i="17"/>
  <c r="D68" i="17" l="1"/>
  <c r="D67" i="17" s="1"/>
  <c r="E25" i="17"/>
  <c r="B39" i="17"/>
  <c r="F39" i="17"/>
  <c r="C25" i="17"/>
  <c r="G78" i="15" l="1"/>
  <c r="G79" i="15"/>
  <c r="G80" i="15"/>
  <c r="G81" i="15"/>
  <c r="G82" i="15"/>
  <c r="G83" i="15"/>
  <c r="G84" i="15"/>
  <c r="G77" i="15"/>
  <c r="D85" i="15"/>
  <c r="F85" i="15"/>
  <c r="G85" i="15" l="1"/>
  <c r="H85" i="15"/>
  <c r="L85" i="15"/>
  <c r="N85" i="15"/>
  <c r="J85" i="15"/>
  <c r="G63" i="15"/>
  <c r="D12" i="15" l="1"/>
  <c r="E12" i="15" s="1"/>
  <c r="D16" i="15"/>
  <c r="E16" i="15" s="1"/>
  <c r="F12" i="15"/>
  <c r="G12" i="15" s="1"/>
  <c r="F16" i="15"/>
  <c r="G16" i="15" s="1"/>
  <c r="H13" i="15"/>
  <c r="I13" i="15" s="1"/>
  <c r="H17" i="15"/>
  <c r="I17" i="15" s="1"/>
  <c r="J13" i="15"/>
  <c r="K13" i="15" s="1"/>
  <c r="J17" i="15"/>
  <c r="K17" i="15" s="1"/>
  <c r="L12" i="15"/>
  <c r="M12" i="15" s="1"/>
  <c r="L16" i="15"/>
  <c r="M16" i="15" s="1"/>
  <c r="N12" i="15"/>
  <c r="O12" i="15" s="1"/>
  <c r="N16" i="15"/>
  <c r="O16" i="15" s="1"/>
  <c r="B11" i="15"/>
  <c r="B18" i="15"/>
  <c r="C18" i="15" s="1"/>
  <c r="B14" i="15"/>
  <c r="C14" i="15" s="1"/>
  <c r="B15" i="15"/>
  <c r="C15" i="15" s="1"/>
  <c r="D11" i="15"/>
  <c r="D14" i="15"/>
  <c r="E14" i="15" s="1"/>
  <c r="D18" i="15"/>
  <c r="E18" i="15" s="1"/>
  <c r="F14" i="15"/>
  <c r="G14" i="15" s="1"/>
  <c r="F18" i="15"/>
  <c r="G18" i="15" s="1"/>
  <c r="H15" i="15"/>
  <c r="I15" i="15" s="1"/>
  <c r="J11" i="15"/>
  <c r="J15" i="15"/>
  <c r="K15" i="15" s="1"/>
  <c r="L11" i="15"/>
  <c r="L14" i="15"/>
  <c r="M14" i="15" s="1"/>
  <c r="L18" i="15"/>
  <c r="M18" i="15" s="1"/>
  <c r="N14" i="15"/>
  <c r="O14" i="15" s="1"/>
  <c r="N18" i="15"/>
  <c r="O18" i="15" s="1"/>
  <c r="B16" i="15"/>
  <c r="C16" i="15" s="1"/>
  <c r="B12" i="15"/>
  <c r="C12" i="15" s="1"/>
  <c r="J18" i="15"/>
  <c r="K18" i="15" s="1"/>
  <c r="L17" i="15"/>
  <c r="M17" i="15" s="1"/>
  <c r="D17" i="15"/>
  <c r="E17" i="15" s="1"/>
  <c r="J16" i="15"/>
  <c r="K16" i="15" s="1"/>
  <c r="L15" i="15"/>
  <c r="M15" i="15" s="1"/>
  <c r="D15" i="15"/>
  <c r="E15" i="15" s="1"/>
  <c r="J14" i="15"/>
  <c r="K14" i="15" s="1"/>
  <c r="B17" i="15"/>
  <c r="C17" i="15" s="1"/>
  <c r="B13" i="15"/>
  <c r="C13" i="15" s="1"/>
  <c r="H18" i="15"/>
  <c r="I18" i="15" s="1"/>
  <c r="N17" i="15"/>
  <c r="O17" i="15" s="1"/>
  <c r="F17" i="15"/>
  <c r="G17" i="15" s="1"/>
  <c r="H16" i="15"/>
  <c r="I16" i="15" s="1"/>
  <c r="N15" i="15"/>
  <c r="O15" i="15" s="1"/>
  <c r="F15" i="15"/>
  <c r="G15" i="15" s="1"/>
  <c r="H14" i="15"/>
  <c r="I14" i="15" s="1"/>
  <c r="N13" i="15"/>
  <c r="O13" i="15" s="1"/>
  <c r="F13" i="15"/>
  <c r="G13" i="15" s="1"/>
  <c r="H12" i="15"/>
  <c r="I12" i="15" s="1"/>
  <c r="N11" i="15"/>
  <c r="F11" i="15"/>
  <c r="J12" i="15"/>
  <c r="K12" i="15" s="1"/>
  <c r="L13" i="15"/>
  <c r="M13" i="15" s="1"/>
  <c r="D13" i="15"/>
  <c r="E13" i="15" s="1"/>
  <c r="H11" i="15"/>
  <c r="D35" i="15" l="1"/>
  <c r="E35" i="15" s="1"/>
  <c r="L35" i="15"/>
  <c r="M35" i="15" s="1"/>
  <c r="K34" i="15"/>
  <c r="I34" i="15"/>
  <c r="F35" i="15"/>
  <c r="G35" i="15" s="1"/>
  <c r="F57" i="15" s="1"/>
  <c r="N35" i="15"/>
  <c r="O35" i="15" s="1"/>
  <c r="H36" i="15"/>
  <c r="I36" i="15" s="1"/>
  <c r="F37" i="15"/>
  <c r="G37" i="15" s="1"/>
  <c r="F59" i="15" s="1"/>
  <c r="N37" i="15"/>
  <c r="O37" i="15" s="1"/>
  <c r="H38" i="15"/>
  <c r="I38" i="15" s="1"/>
  <c r="F39" i="15"/>
  <c r="G39" i="15" s="1"/>
  <c r="F61" i="15" s="1"/>
  <c r="O39" i="15"/>
  <c r="H40" i="15"/>
  <c r="I40" i="15" s="1"/>
  <c r="J36" i="15"/>
  <c r="K36" i="15" s="1"/>
  <c r="D37" i="15"/>
  <c r="E37" i="15" s="1"/>
  <c r="L37" i="15"/>
  <c r="M37" i="15" s="1"/>
  <c r="J38" i="15"/>
  <c r="K38" i="15" s="1"/>
  <c r="D39" i="15"/>
  <c r="E39" i="15" s="1"/>
  <c r="L39" i="15"/>
  <c r="M39" i="15" s="1"/>
  <c r="J40" i="15"/>
  <c r="K40" i="15" s="1"/>
  <c r="N36" i="15"/>
  <c r="O36" i="15" s="1"/>
  <c r="L40" i="15"/>
  <c r="D40" i="15"/>
  <c r="E40" i="15" s="1"/>
  <c r="B37" i="15"/>
  <c r="C37" i="15" s="1"/>
  <c r="B40" i="15"/>
  <c r="C40" i="15" s="1"/>
  <c r="L38" i="15"/>
  <c r="M38" i="15" s="1"/>
  <c r="H39" i="15"/>
  <c r="I39" i="15" s="1"/>
  <c r="H35" i="15"/>
  <c r="I35" i="15" s="1"/>
  <c r="O62" i="15"/>
  <c r="C57" i="15"/>
  <c r="C79" i="15" s="1"/>
  <c r="C60" i="15"/>
  <c r="C82" i="15" s="1"/>
  <c r="M58" i="15"/>
  <c r="M80" i="15" s="1"/>
  <c r="K59" i="15"/>
  <c r="K81" i="15" s="1"/>
  <c r="O60" i="15"/>
  <c r="O82" i="15" s="1"/>
  <c r="C61" i="15"/>
  <c r="C83" i="15" s="1"/>
  <c r="C56" i="15"/>
  <c r="C78" i="15" s="1"/>
  <c r="I59" i="15"/>
  <c r="I81" i="15" s="1"/>
  <c r="E58" i="15"/>
  <c r="E80" i="15" s="1"/>
  <c r="O56" i="15"/>
  <c r="O78" i="15" s="1"/>
  <c r="M56" i="15"/>
  <c r="M78" i="15" s="1"/>
  <c r="K61" i="15"/>
  <c r="K83" i="15" s="1"/>
  <c r="K57" i="15"/>
  <c r="K79" i="15" s="1"/>
  <c r="E60" i="15"/>
  <c r="E82" i="15" s="1"/>
  <c r="E56" i="15"/>
  <c r="E78" i="15" s="1"/>
  <c r="B36" i="15"/>
  <c r="C36" i="15" s="1"/>
  <c r="D34" i="15"/>
  <c r="E34" i="15" s="1"/>
  <c r="F38" i="15"/>
  <c r="G38" i="15" s="1"/>
  <c r="F60" i="15" s="1"/>
  <c r="D38" i="15"/>
  <c r="E38" i="15" s="1"/>
  <c r="J39" i="15"/>
  <c r="K39" i="15" s="1"/>
  <c r="J61" i="15" s="1"/>
  <c r="B34" i="15"/>
  <c r="C34" i="15" s="1"/>
  <c r="F40" i="15"/>
  <c r="G40" i="15" s="1"/>
  <c r="F62" i="15" s="1"/>
  <c r="K35" i="15"/>
  <c r="L34" i="15"/>
  <c r="M34" i="15" s="1"/>
  <c r="L33" i="15"/>
  <c r="D36" i="15"/>
  <c r="E36" i="15" s="1"/>
  <c r="B35" i="15"/>
  <c r="C35" i="15" s="1"/>
  <c r="B57" i="15" s="1"/>
  <c r="B38" i="15"/>
  <c r="C38" i="15" s="1"/>
  <c r="F36" i="15"/>
  <c r="G36" i="15" s="1"/>
  <c r="F58" i="15" s="1"/>
  <c r="N34" i="15"/>
  <c r="O34" i="15" s="1"/>
  <c r="H37" i="15"/>
  <c r="I37" i="15" s="1"/>
  <c r="J37" i="15"/>
  <c r="K37" i="15" s="1"/>
  <c r="L36" i="15"/>
  <c r="M36" i="15" s="1"/>
  <c r="L58" i="15" s="1"/>
  <c r="N38" i="15"/>
  <c r="O38" i="15" s="1"/>
  <c r="M40" i="15"/>
  <c r="I11" i="15"/>
  <c r="I19" i="15" s="1"/>
  <c r="H19" i="15"/>
  <c r="G11" i="15"/>
  <c r="G19" i="15" s="1"/>
  <c r="F19" i="15"/>
  <c r="O11" i="15"/>
  <c r="O19" i="15" s="1"/>
  <c r="N19" i="15"/>
  <c r="M11" i="15"/>
  <c r="M19" i="15" s="1"/>
  <c r="L19" i="15"/>
  <c r="K11" i="15"/>
  <c r="K19" i="15" s="1"/>
  <c r="J19" i="15"/>
  <c r="E11" i="15"/>
  <c r="E19" i="15" s="1"/>
  <c r="D19" i="15"/>
  <c r="B19" i="15"/>
  <c r="C11" i="15"/>
  <c r="C19" i="15" s="1"/>
  <c r="B33" i="15"/>
  <c r="F33" i="15"/>
  <c r="D60" i="15" l="1"/>
  <c r="N60" i="15"/>
  <c r="J59" i="15"/>
  <c r="H59" i="15"/>
  <c r="B60" i="15"/>
  <c r="B56" i="15"/>
  <c r="N62" i="15"/>
  <c r="O84" i="15"/>
  <c r="M62" i="15"/>
  <c r="M84" i="15" s="1"/>
  <c r="E59" i="15"/>
  <c r="I61" i="15"/>
  <c r="K60" i="15"/>
  <c r="O57" i="15"/>
  <c r="M57" i="15"/>
  <c r="I62" i="15"/>
  <c r="I56" i="15"/>
  <c r="I78" i="15" s="1"/>
  <c r="C59" i="15"/>
  <c r="E62" i="15"/>
  <c r="I57" i="15"/>
  <c r="M60" i="15"/>
  <c r="O61" i="15"/>
  <c r="O83" i="15" s="1"/>
  <c r="O58" i="15"/>
  <c r="M61" i="15"/>
  <c r="K58" i="15"/>
  <c r="I58" i="15"/>
  <c r="O59" i="15"/>
  <c r="I60" i="15"/>
  <c r="K62" i="15"/>
  <c r="E61" i="15"/>
  <c r="K56" i="15"/>
  <c r="K78" i="15" s="1"/>
  <c r="E57" i="15"/>
  <c r="C62" i="15"/>
  <c r="D58" i="15"/>
  <c r="M59" i="15"/>
  <c r="C58" i="15"/>
  <c r="O41" i="15"/>
  <c r="N41" i="15"/>
  <c r="M33" i="15"/>
  <c r="M41" i="15" s="1"/>
  <c r="L41" i="15"/>
  <c r="K41" i="15"/>
  <c r="J41" i="15"/>
  <c r="I41" i="15"/>
  <c r="H41" i="15"/>
  <c r="G33" i="15"/>
  <c r="F41" i="15"/>
  <c r="E41" i="15"/>
  <c r="D41" i="15"/>
  <c r="C33" i="15"/>
  <c r="B41" i="15"/>
  <c r="L62" i="15" l="1"/>
  <c r="D57" i="15"/>
  <c r="E79" i="15"/>
  <c r="H58" i="15"/>
  <c r="I80" i="15"/>
  <c r="B58" i="15"/>
  <c r="C80" i="15"/>
  <c r="L59" i="15"/>
  <c r="M81" i="15"/>
  <c r="N58" i="15"/>
  <c r="O80" i="15"/>
  <c r="L60" i="15"/>
  <c r="M82" i="15"/>
  <c r="H57" i="15"/>
  <c r="I79" i="15"/>
  <c r="D62" i="15"/>
  <c r="E84" i="15"/>
  <c r="B59" i="15"/>
  <c r="C81" i="15"/>
  <c r="H62" i="15"/>
  <c r="I84" i="15"/>
  <c r="L57" i="15"/>
  <c r="M79" i="15"/>
  <c r="N57" i="15"/>
  <c r="O79" i="15"/>
  <c r="J60" i="15"/>
  <c r="K82" i="15"/>
  <c r="H61" i="15"/>
  <c r="I83" i="15"/>
  <c r="D59" i="15"/>
  <c r="E81" i="15"/>
  <c r="B62" i="15"/>
  <c r="C84" i="15"/>
  <c r="D61" i="15"/>
  <c r="E83" i="15"/>
  <c r="J62" i="15"/>
  <c r="K84" i="15"/>
  <c r="H60" i="15"/>
  <c r="I82" i="15"/>
  <c r="N59" i="15"/>
  <c r="N63" i="15" s="1"/>
  <c r="O81" i="15"/>
  <c r="J58" i="15"/>
  <c r="J63" i="15" s="1"/>
  <c r="K80" i="15"/>
  <c r="L61" i="15"/>
  <c r="M83" i="15"/>
  <c r="D63" i="15"/>
  <c r="C41" i="15"/>
  <c r="G41" i="15"/>
  <c r="F55" i="15"/>
  <c r="F63" i="15" s="1"/>
  <c r="L63" i="15" l="1"/>
  <c r="H63" i="15"/>
  <c r="I55" i="15"/>
  <c r="O55" i="15"/>
  <c r="E55" i="15"/>
  <c r="K55" i="15"/>
  <c r="M55" i="15"/>
  <c r="C55" i="15"/>
  <c r="M63" i="15" l="1"/>
  <c r="M77" i="15"/>
  <c r="M85" i="15" s="1"/>
  <c r="K63" i="15"/>
  <c r="K77" i="15"/>
  <c r="K85" i="15" s="1"/>
  <c r="E63" i="15"/>
  <c r="E77" i="15"/>
  <c r="E85" i="15" s="1"/>
  <c r="O63" i="15"/>
  <c r="O77" i="15"/>
  <c r="O85" i="15" s="1"/>
  <c r="I63" i="15"/>
  <c r="I77" i="15"/>
  <c r="I85" i="15" s="1"/>
  <c r="C63" i="15"/>
  <c r="B55" i="15"/>
  <c r="B63" i="15" s="1"/>
  <c r="B85" i="15" l="1"/>
  <c r="C77" i="15"/>
  <c r="C85" i="15" s="1"/>
</calcChain>
</file>

<file path=xl/sharedStrings.xml><?xml version="1.0" encoding="utf-8"?>
<sst xmlns="http://schemas.openxmlformats.org/spreadsheetml/2006/main" count="664" uniqueCount="80">
  <si>
    <t>Еженедельный отчёт по технологическим присоединениям</t>
  </si>
  <si>
    <t>Уровень напряжения</t>
  </si>
  <si>
    <t>Подано заявок</t>
  </si>
  <si>
    <t>Сведения о заключенных договорах технологического присоединения</t>
  </si>
  <si>
    <t>До 15 кВт 0,4 кВ</t>
  </si>
  <si>
    <t>До 670 кВт 0,4 кВ</t>
  </si>
  <si>
    <t>До 150 кВт 0,4 кВ</t>
  </si>
  <si>
    <t>Свыше 670 кВт 0,4 кВ</t>
  </si>
  <si>
    <t>До 15 кВт 6-10 кВ</t>
  </si>
  <si>
    <t>До 150 кВт 6-10 кВ</t>
  </si>
  <si>
    <t>До 670 кВт 6-10 кВ</t>
  </si>
  <si>
    <t>Свыше 670 кВт 6-10 кВ</t>
  </si>
  <si>
    <t>ИТОГО</t>
  </si>
  <si>
    <t>Приложение № 2</t>
  </si>
  <si>
    <t>к Приказу № 158 от 29.04.2013 г.</t>
  </si>
  <si>
    <t xml:space="preserve">Начальник Управления по </t>
  </si>
  <si>
    <t>технологическим присоединениям</t>
  </si>
  <si>
    <t>С.А. Дёминов</t>
  </si>
  <si>
    <t xml:space="preserve">Исп. Федорова Е.В. </t>
  </si>
  <si>
    <t>с начала года</t>
  </si>
  <si>
    <t>Количество заявок</t>
  </si>
  <si>
    <t>Заявленная мощность</t>
  </si>
  <si>
    <t>Количество договоров</t>
  </si>
  <si>
    <t>Мощность</t>
  </si>
  <si>
    <t>Аннулировано заявок</t>
  </si>
  <si>
    <t>Выдано Актов ТП</t>
  </si>
  <si>
    <t>Количество актов</t>
  </si>
  <si>
    <t xml:space="preserve">            Информация ОГУЭП "Облкоммунэнерго " согласно постановления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</si>
  <si>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Подано заявок на технологическое присоединение</t>
  </si>
  <si>
    <t>Сведения о заключенных договорах</t>
  </si>
  <si>
    <t>Аннулированные заявки</t>
  </si>
  <si>
    <t>Выполнено присоединений</t>
  </si>
  <si>
    <t>Присоединенная мощность кВт</t>
  </si>
  <si>
    <t>Кол-во заявок (шт.)</t>
  </si>
  <si>
    <t>Заявленная мощность, кВт.</t>
  </si>
  <si>
    <t>Количество (шт.)</t>
  </si>
  <si>
    <t>Мощность (кВт)</t>
  </si>
  <si>
    <t>* информация приведена по всем заявкам и договорам на технологическое присоединение по уровням напряжения 0,4 - 35 кВ</t>
  </si>
  <si>
    <t>2014 год</t>
  </si>
  <si>
    <t>январь</t>
  </si>
  <si>
    <t>январь 2014 года</t>
  </si>
  <si>
    <t>за месяц</t>
  </si>
  <si>
    <t>февраль 2014 года</t>
  </si>
  <si>
    <t>ИЭС</t>
  </si>
  <si>
    <t>АЭС</t>
  </si>
  <si>
    <t>ЧЭС</t>
  </si>
  <si>
    <t>СЭС</t>
  </si>
  <si>
    <t>НЭС</t>
  </si>
  <si>
    <t>ТЭС</t>
  </si>
  <si>
    <t>УКЭС</t>
  </si>
  <si>
    <t>МЧЭС</t>
  </si>
  <si>
    <t>УОЭС</t>
  </si>
  <si>
    <t>КЭС</t>
  </si>
  <si>
    <t>Ежемесячный отчёт по технологическим присоединениям</t>
  </si>
  <si>
    <t>март 2014 года</t>
  </si>
  <si>
    <t>апрель 2014 года</t>
  </si>
  <si>
    <t>15,05,2014</t>
  </si>
  <si>
    <t>1 полугодие</t>
  </si>
  <si>
    <t>3 квартал</t>
  </si>
  <si>
    <t>2 мес. 4 кв</t>
  </si>
  <si>
    <t>11мес.</t>
  </si>
  <si>
    <t>2015 год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</si>
  <si>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</si>
  <si>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</si>
  <si>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</si>
  <si>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</si>
  <si>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</si>
  <si>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</si>
  <si>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</si>
  <si>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</si>
  <si>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</si>
  <si>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</si>
  <si>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9 месяцев</t>
  </si>
  <si>
    <t>октябрь</t>
  </si>
  <si>
    <t>ноябрь</t>
  </si>
  <si>
    <t>Сведения о заключенных актах ТП</t>
  </si>
  <si>
    <t>Сведения о заключенных договоров на ТП</t>
  </si>
  <si>
    <t>декабрь</t>
  </si>
  <si>
    <t xml:space="preserve">            Информация ОГУЭП "Облкоммунэнерго " согласно постановлению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</si>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</sst>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0" fontId="4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0" fillId="0" borderId="2" xfId="0" applyNumberFormat="1" applyBorder="1"/>
    <xf numFmtId="0" fontId="0" fillId="0" borderId="0" xfId="0" applyNumberFormat="1" applyBorder="1"/>
    <xf numFmtId="0" fontId="0" fillId="0" borderId="0" xfId="0" applyNumberFormat="1" applyFont="1"/>
    <xf numFmtId="0" fontId="5" fillId="0" borderId="0" xfId="0" applyNumberFormat="1" applyFont="1" applyAlignment="1">
      <alignment horizontal="right"/>
    </xf>
    <xf numFmtId="0" fontId="0" fillId="0" borderId="1" xfId="0" applyNumberFormat="1" applyFont="1" applyBorder="1"/>
    <xf numFmtId="0" fontId="0" fillId="0" borderId="0" xfId="0" applyFill="1"/>
    <xf numFmtId="0" fontId="0" fillId="0" borderId="1" xfId="0" applyFill="1" applyBorder="1"/>
    <xf numFmtId="0" fontId="8" fillId="0" borderId="1" xfId="0" applyFont="1" applyFill="1" applyBorder="1"/>
    <xf numFmtId="0" fontId="0" fillId="0" borderId="0" xfId="0" applyFill="1" applyBorder="1"/>
    <xf numFmtId="0" fontId="8" fillId="2" borderId="1" xfId="0" applyFont="1" applyFill="1" applyBorder="1"/>
    <xf numFmtId="0" fontId="1" fillId="0" borderId="1" xfId="0" applyFont="1" applyFill="1" applyBorder="1"/>
    <xf numFmtId="14" fontId="5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6" fillId="0" borderId="0" xfId="2" applyFill="1"/>
    <xf numFmtId="3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10" fillId="0" borderId="0" xfId="2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3" fontId="10" fillId="0" borderId="0" xfId="0" applyNumberFormat="1" applyFont="1" applyFill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1" fillId="0" borderId="0" xfId="4"/>
    <xf numFmtId="0" fontId="11" fillId="0" borderId="0" xfId="4" applyFill="1"/>
    <xf numFmtId="3" fontId="11" fillId="0" borderId="0" xfId="4" applyNumberFormat="1" applyFill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0" fontId="11" fillId="0" borderId="0" xfId="4" applyFill="1" applyBorder="1"/>
    <xf numFmtId="3" fontId="10" fillId="0" borderId="0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Alignment="1">
      <alignment horizontal="center" vertical="center"/>
    </xf>
    <xf numFmtId="0" fontId="11" fillId="0" borderId="0" xfId="4" applyFill="1" applyAlignment="1">
      <alignment horizontal="left"/>
    </xf>
    <xf numFmtId="3" fontId="10" fillId="0" borderId="0" xfId="4" applyNumberFormat="1" applyFont="1" applyFill="1" applyAlignment="1">
      <alignment horizontal="left" vertical="center"/>
    </xf>
    <xf numFmtId="0" fontId="11" fillId="0" borderId="1" xfId="4" applyFill="1" applyBorder="1"/>
    <xf numFmtId="0" fontId="1" fillId="0" borderId="1" xfId="4" applyFont="1" applyFill="1" applyBorder="1"/>
    <xf numFmtId="3" fontId="7" fillId="0" borderId="1" xfId="4" applyNumberFormat="1" applyFont="1" applyFill="1" applyBorder="1" applyAlignment="1">
      <alignment horizontal="center" vertical="center" wrapText="1"/>
    </xf>
    <xf numFmtId="0" fontId="8" fillId="2" borderId="1" xfId="4" applyFont="1" applyFill="1" applyBorder="1"/>
    <xf numFmtId="3" fontId="9" fillId="2" borderId="1" xfId="5" applyNumberFormat="1" applyFont="1" applyFill="1" applyBorder="1" applyAlignment="1">
      <alignment horizontal="center" vertical="center"/>
    </xf>
    <xf numFmtId="0" fontId="8" fillId="0" borderId="1" xfId="4" applyFont="1" applyFill="1" applyBorder="1"/>
    <xf numFmtId="3" fontId="7" fillId="0" borderId="1" xfId="4" applyNumberFormat="1" applyFont="1" applyFill="1" applyBorder="1" applyAlignment="1">
      <alignment horizontal="center" vertical="center" wrapText="1"/>
    </xf>
    <xf numFmtId="0" fontId="8" fillId="2" borderId="1" xfId="6" applyFont="1" applyFill="1" applyBorder="1"/>
    <xf numFmtId="3" fontId="9" fillId="2" borderId="1" xfId="7" applyNumberFormat="1" applyFont="1" applyFill="1" applyBorder="1" applyAlignment="1">
      <alignment horizontal="center" vertical="center"/>
    </xf>
    <xf numFmtId="0" fontId="8" fillId="0" borderId="1" xfId="6" applyFont="1" applyFill="1" applyBorder="1"/>
    <xf numFmtId="3" fontId="7" fillId="0" borderId="1" xfId="7" applyNumberFormat="1" applyFont="1" applyFill="1" applyBorder="1" applyAlignment="1">
      <alignment horizontal="center" vertical="center"/>
    </xf>
    <xf numFmtId="4" fontId="9" fillId="2" borderId="1" xfId="7" applyNumberFormat="1" applyFont="1" applyFill="1" applyBorder="1" applyAlignment="1">
      <alignment horizontal="center" vertical="center"/>
    </xf>
    <xf numFmtId="4" fontId="7" fillId="0" borderId="1" xfId="7" applyNumberFormat="1" applyFont="1" applyFill="1" applyBorder="1" applyAlignment="1">
      <alignment horizontal="center" vertical="center"/>
    </xf>
    <xf numFmtId="0" fontId="12" fillId="0" borderId="1" xfId="4" applyFont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0" borderId="1" xfId="4" applyBorder="1" applyAlignment="1">
      <alignment wrapText="1"/>
    </xf>
    <xf numFmtId="0" fontId="6" fillId="0" borderId="0" xfId="6" applyFill="1"/>
    <xf numFmtId="3" fontId="6" fillId="0" borderId="0" xfId="6" applyNumberFormat="1" applyFill="1" applyAlignment="1">
      <alignment horizontal="center" vertical="center"/>
    </xf>
    <xf numFmtId="0" fontId="6" fillId="0" borderId="1" xfId="6" applyFill="1" applyBorder="1"/>
    <xf numFmtId="0" fontId="1" fillId="0" borderId="1" xfId="6" applyFont="1" applyFill="1" applyBorder="1"/>
    <xf numFmtId="3" fontId="7" fillId="0" borderId="1" xfId="6" applyNumberFormat="1" applyFont="1" applyFill="1" applyBorder="1" applyAlignment="1">
      <alignment horizontal="center" vertical="center" wrapText="1"/>
    </xf>
    <xf numFmtId="0" fontId="6" fillId="0" borderId="0" xfId="6" applyFill="1" applyBorder="1"/>
    <xf numFmtId="3" fontId="10" fillId="0" borderId="0" xfId="6" applyNumberFormat="1" applyFont="1" applyFill="1" applyBorder="1" applyAlignment="1">
      <alignment horizontal="center" vertical="center"/>
    </xf>
    <xf numFmtId="3" fontId="10" fillId="0" borderId="0" xfId="6" applyNumberFormat="1" applyFont="1" applyFill="1" applyAlignment="1">
      <alignment horizontal="center" vertical="center"/>
    </xf>
    <xf numFmtId="0" fontId="6" fillId="0" borderId="0" xfId="6" applyFill="1" applyAlignment="1">
      <alignment horizontal="left" vertical="top"/>
    </xf>
    <xf numFmtId="3" fontId="10" fillId="0" borderId="0" xfId="6" applyNumberFormat="1" applyFont="1" applyFill="1" applyAlignment="1">
      <alignment horizontal="left" vertical="center"/>
    </xf>
    <xf numFmtId="3" fontId="7" fillId="0" borderId="1" xfId="6" applyNumberFormat="1" applyFont="1" applyFill="1" applyBorder="1" applyAlignment="1">
      <alignment horizontal="center" vertical="center" wrapText="1"/>
    </xf>
    <xf numFmtId="3" fontId="7" fillId="0" borderId="1" xfId="6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11" fillId="0" borderId="0" xfId="4" applyNumberFormat="1" applyAlignment="1">
      <alignment horizontal="center" vertical="center"/>
    </xf>
    <xf numFmtId="0" fontId="11" fillId="0" borderId="1" xfId="4" applyBorder="1"/>
    <xf numFmtId="3" fontId="11" fillId="0" borderId="1" xfId="4" applyNumberFormat="1" applyBorder="1" applyAlignment="1">
      <alignment horizontal="center" vertical="center"/>
    </xf>
    <xf numFmtId="4" fontId="11" fillId="0" borderId="1" xfId="4" applyNumberFormat="1" applyBorder="1" applyAlignment="1">
      <alignment horizontal="center" vertical="center"/>
    </xf>
    <xf numFmtId="3" fontId="7" fillId="0" borderId="1" xfId="4" applyNumberFormat="1" applyFont="1" applyFill="1" applyBorder="1" applyAlignment="1">
      <alignment horizontal="center" vertical="center" wrapText="1"/>
    </xf>
    <xf numFmtId="164" fontId="11" fillId="0" borderId="0" xfId="4" applyNumberFormat="1" applyFill="1" applyAlignment="1">
      <alignment horizontal="center" vertical="center"/>
    </xf>
    <xf numFmtId="164" fontId="7" fillId="0" borderId="1" xfId="4" applyNumberFormat="1" applyFont="1" applyFill="1" applyBorder="1" applyAlignment="1">
      <alignment horizontal="center" vertical="center" wrapText="1"/>
    </xf>
    <xf numFmtId="4" fontId="9" fillId="2" borderId="1" xfId="5" applyNumberFormat="1" applyFont="1" applyFill="1" applyBorder="1" applyAlignment="1">
      <alignment horizontal="center" vertical="center"/>
    </xf>
    <xf numFmtId="4" fontId="7" fillId="0" borderId="1" xfId="5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1" fillId="0" borderId="0" xfId="4" applyFill="1" applyAlignment="1">
      <alignment horizontal="center" wrapText="1"/>
    </xf>
    <xf numFmtId="0" fontId="7" fillId="0" borderId="1" xfId="4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0" fontId="11" fillId="0" borderId="0" xfId="4" applyAlignment="1">
      <alignment horizontal="center"/>
    </xf>
    <xf numFmtId="0" fontId="11" fillId="0" borderId="0" xfId="4" applyAlignment="1">
      <alignment horizontal="center" wrapText="1"/>
    </xf>
    <xf numFmtId="0" fontId="12" fillId="0" borderId="10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11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3" fontId="7" fillId="0" borderId="1" xfId="6" applyNumberFormat="1" applyFont="1" applyFill="1" applyBorder="1" applyAlignment="1">
      <alignment horizontal="center" vertical="center" wrapText="1"/>
    </xf>
    <xf numFmtId="0" fontId="6" fillId="0" borderId="0" xfId="6" applyFill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7" fillId="0" borderId="11" xfId="4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 wrapText="1"/>
    </xf>
    <xf numFmtId="3" fontId="7" fillId="0" borderId="10" xfId="4" applyNumberFormat="1" applyFont="1" applyFill="1" applyBorder="1" applyAlignment="1">
      <alignment horizontal="center" vertical="center" wrapText="1"/>
    </xf>
    <xf numFmtId="3" fontId="7" fillId="0" borderId="13" xfId="4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3" xfId="4"/>
    <cellStyle name="Обычный 3 2" xfId="6"/>
    <cellStyle name="Финансовый" xfId="1" builtinId="3"/>
    <cellStyle name="Финансовый 2" xfId="3"/>
    <cellStyle name="Финансовый 3" xfId="5"/>
    <cellStyle name="Финансовый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zoomScaleNormal="100" workbookViewId="0">
      <selection activeCell="D85" sqref="D85"/>
    </sheetView>
  </sheetViews>
  <sheetFormatPr defaultRowHeight="15" x14ac:dyDescent="0.25"/>
  <cols>
    <col min="1" max="1" width="13.28515625" customWidth="1"/>
    <col min="2" max="2" width="16.7109375" style="40" customWidth="1"/>
    <col min="3" max="3" width="18.7109375" style="34" customWidth="1"/>
    <col min="4" max="4" width="18.140625" style="40" customWidth="1"/>
    <col min="5" max="5" width="18.7109375" style="34" customWidth="1"/>
    <col min="6" max="6" width="18.85546875" style="40" customWidth="1"/>
    <col min="7" max="7" width="17.85546875" style="40" customWidth="1"/>
    <col min="8" max="8" width="17.5703125" style="34" customWidth="1"/>
  </cols>
  <sheetData>
    <row r="1" spans="1:8" ht="36.75" customHeight="1" x14ac:dyDescent="0.25">
      <c r="A1" s="94" t="s">
        <v>27</v>
      </c>
      <c r="B1" s="94"/>
      <c r="C1" s="94"/>
      <c r="D1" s="94"/>
      <c r="E1" s="94"/>
      <c r="F1" s="94"/>
      <c r="G1" s="94"/>
      <c r="H1" s="94"/>
    </row>
    <row r="2" spans="1:8" x14ac:dyDescent="0.25">
      <c r="A2" s="16"/>
      <c r="B2" s="36"/>
      <c r="C2" s="36"/>
      <c r="D2" s="36"/>
      <c r="E2" s="36"/>
      <c r="F2" s="36"/>
      <c r="G2" s="36"/>
      <c r="H2" s="36"/>
    </row>
    <row r="3" spans="1:8" x14ac:dyDescent="0.25">
      <c r="A3" s="16"/>
      <c r="B3" s="36"/>
      <c r="C3" s="36"/>
      <c r="D3" s="36"/>
      <c r="E3" s="36"/>
      <c r="F3" s="36"/>
      <c r="G3" s="36"/>
      <c r="H3" s="36"/>
    </row>
    <row r="4" spans="1:8" ht="30" customHeight="1" x14ac:dyDescent="0.25">
      <c r="A4" s="17"/>
      <c r="B4" s="95" t="s">
        <v>28</v>
      </c>
      <c r="C4" s="95"/>
      <c r="D4" s="95" t="s">
        <v>29</v>
      </c>
      <c r="E4" s="95"/>
      <c r="F4" s="96" t="s">
        <v>30</v>
      </c>
      <c r="G4" s="96" t="s">
        <v>31</v>
      </c>
      <c r="H4" s="96" t="s">
        <v>32</v>
      </c>
    </row>
    <row r="5" spans="1:8" ht="32.25" customHeight="1" x14ac:dyDescent="0.25">
      <c r="A5" s="21" t="s">
        <v>61</v>
      </c>
      <c r="B5" s="43" t="s">
        <v>33</v>
      </c>
      <c r="C5" s="43" t="s">
        <v>34</v>
      </c>
      <c r="D5" s="43" t="s">
        <v>35</v>
      </c>
      <c r="E5" s="43" t="s">
        <v>36</v>
      </c>
      <c r="F5" s="96"/>
      <c r="G5" s="96"/>
      <c r="H5" s="96"/>
    </row>
    <row r="6" spans="1:8" ht="15.75" x14ac:dyDescent="0.25">
      <c r="A6" s="20" t="s">
        <v>39</v>
      </c>
      <c r="B6" s="30">
        <f>SUM(B7:B16)</f>
        <v>300</v>
      </c>
      <c r="C6" s="30">
        <f t="shared" ref="C6:H6" si="0">SUM(C7:C16)</f>
        <v>5901.7070000000003</v>
      </c>
      <c r="D6" s="30">
        <f t="shared" si="0"/>
        <v>228</v>
      </c>
      <c r="E6" s="30">
        <f t="shared" si="0"/>
        <v>4361.05</v>
      </c>
      <c r="F6" s="30">
        <f t="shared" si="0"/>
        <v>38</v>
      </c>
      <c r="G6" s="30">
        <f t="shared" si="0"/>
        <v>305</v>
      </c>
      <c r="H6" s="30">
        <f t="shared" si="0"/>
        <v>5944.02</v>
      </c>
    </row>
    <row r="7" spans="1:8" ht="15.75" x14ac:dyDescent="0.25">
      <c r="A7" s="18" t="s">
        <v>44</v>
      </c>
      <c r="B7" s="35">
        <v>56</v>
      </c>
      <c r="C7" s="35">
        <v>1718.307</v>
      </c>
      <c r="D7" s="35">
        <v>56</v>
      </c>
      <c r="E7" s="35">
        <v>894</v>
      </c>
      <c r="F7" s="35">
        <v>10</v>
      </c>
      <c r="G7" s="35">
        <v>127</v>
      </c>
      <c r="H7" s="35">
        <v>2674.42</v>
      </c>
    </row>
    <row r="8" spans="1:8" ht="15.75" x14ac:dyDescent="0.25">
      <c r="A8" s="18" t="s">
        <v>43</v>
      </c>
      <c r="B8" s="35">
        <v>78</v>
      </c>
      <c r="C8" s="35">
        <v>1727.85</v>
      </c>
      <c r="D8" s="35">
        <v>41</v>
      </c>
      <c r="E8" s="35">
        <v>874.2</v>
      </c>
      <c r="F8" s="35">
        <v>17</v>
      </c>
      <c r="G8" s="35">
        <v>36</v>
      </c>
      <c r="H8" s="35">
        <v>544.65</v>
      </c>
    </row>
    <row r="9" spans="1:8" ht="15.75" x14ac:dyDescent="0.25">
      <c r="A9" s="18" t="s">
        <v>52</v>
      </c>
      <c r="B9" s="35">
        <v>5</v>
      </c>
      <c r="C9" s="35">
        <v>59</v>
      </c>
      <c r="D9" s="35">
        <v>2</v>
      </c>
      <c r="E9" s="35">
        <v>35</v>
      </c>
      <c r="F9" s="35">
        <v>1</v>
      </c>
      <c r="G9" s="35">
        <v>14</v>
      </c>
      <c r="H9" s="35">
        <v>156</v>
      </c>
    </row>
    <row r="10" spans="1:8" ht="15.75" x14ac:dyDescent="0.25">
      <c r="A10" s="18" t="s">
        <v>50</v>
      </c>
      <c r="B10" s="35">
        <v>0</v>
      </c>
      <c r="C10" s="35">
        <v>0</v>
      </c>
      <c r="D10" s="35">
        <v>1</v>
      </c>
      <c r="E10" s="35">
        <v>14</v>
      </c>
      <c r="F10" s="35">
        <v>0</v>
      </c>
      <c r="G10" s="35">
        <v>0</v>
      </c>
      <c r="H10" s="35">
        <v>0</v>
      </c>
    </row>
    <row r="11" spans="1:8" ht="15.75" x14ac:dyDescent="0.25">
      <c r="A11" s="18" t="s">
        <v>47</v>
      </c>
      <c r="B11" s="35">
        <v>22</v>
      </c>
      <c r="C11" s="35">
        <v>230.65</v>
      </c>
      <c r="D11" s="35">
        <v>36</v>
      </c>
      <c r="E11" s="35">
        <v>436.85</v>
      </c>
      <c r="F11" s="35">
        <v>0</v>
      </c>
      <c r="G11" s="35">
        <v>6</v>
      </c>
      <c r="H11" s="35">
        <v>49.65</v>
      </c>
    </row>
    <row r="12" spans="1:8" ht="15.75" x14ac:dyDescent="0.25">
      <c r="A12" s="18" t="s">
        <v>46</v>
      </c>
      <c r="B12" s="35">
        <v>27</v>
      </c>
      <c r="C12" s="35">
        <v>458.9</v>
      </c>
      <c r="D12" s="35">
        <v>25</v>
      </c>
      <c r="E12" s="35">
        <v>308</v>
      </c>
      <c r="F12" s="35">
        <v>0</v>
      </c>
      <c r="G12" s="35">
        <v>36</v>
      </c>
      <c r="H12" s="35">
        <v>1077.7</v>
      </c>
    </row>
    <row r="13" spans="1:8" ht="15.75" x14ac:dyDescent="0.25">
      <c r="A13" s="18" t="s">
        <v>48</v>
      </c>
      <c r="B13" s="35">
        <v>20</v>
      </c>
      <c r="C13" s="35">
        <v>223</v>
      </c>
      <c r="D13" s="35">
        <v>9</v>
      </c>
      <c r="E13" s="35">
        <v>87</v>
      </c>
      <c r="F13" s="35">
        <v>0</v>
      </c>
      <c r="G13" s="35">
        <v>9</v>
      </c>
      <c r="H13" s="35">
        <v>87</v>
      </c>
    </row>
    <row r="14" spans="1:8" ht="15.75" x14ac:dyDescent="0.25">
      <c r="A14" s="18" t="s">
        <v>49</v>
      </c>
      <c r="B14" s="35">
        <v>16</v>
      </c>
      <c r="C14" s="35">
        <v>752</v>
      </c>
      <c r="D14" s="35">
        <v>12</v>
      </c>
      <c r="E14" s="35">
        <v>405</v>
      </c>
      <c r="F14" s="35">
        <v>0</v>
      </c>
      <c r="G14" s="35">
        <v>42</v>
      </c>
      <c r="H14" s="35">
        <v>1018.6</v>
      </c>
    </row>
    <row r="15" spans="1:8" ht="15.75" x14ac:dyDescent="0.25">
      <c r="A15" s="18" t="s">
        <v>51</v>
      </c>
      <c r="B15" s="35">
        <v>43</v>
      </c>
      <c r="C15" s="35">
        <v>327</v>
      </c>
      <c r="D15" s="35">
        <v>23</v>
      </c>
      <c r="E15" s="35">
        <v>41</v>
      </c>
      <c r="F15" s="35">
        <v>4</v>
      </c>
      <c r="G15" s="35">
        <v>10</v>
      </c>
      <c r="H15" s="35">
        <v>114</v>
      </c>
    </row>
    <row r="16" spans="1:8" ht="15.75" x14ac:dyDescent="0.25">
      <c r="A16" s="18" t="s">
        <v>45</v>
      </c>
      <c r="B16" s="35">
        <v>33</v>
      </c>
      <c r="C16" s="35">
        <v>405</v>
      </c>
      <c r="D16" s="35">
        <v>23</v>
      </c>
      <c r="E16" s="35">
        <v>1266</v>
      </c>
      <c r="F16" s="35">
        <v>6</v>
      </c>
      <c r="G16" s="35">
        <v>25</v>
      </c>
      <c r="H16" s="35">
        <v>222</v>
      </c>
    </row>
    <row r="17" spans="1:8" x14ac:dyDescent="0.25">
      <c r="A17" s="19"/>
      <c r="B17" s="37"/>
      <c r="C17" s="37"/>
      <c r="D17" s="37"/>
      <c r="E17" s="37"/>
      <c r="F17" s="37"/>
      <c r="G17" s="37"/>
      <c r="H17" s="37"/>
    </row>
    <row r="18" spans="1:8" x14ac:dyDescent="0.25">
      <c r="A18" s="16"/>
      <c r="B18" s="38"/>
      <c r="C18" s="38"/>
      <c r="D18" s="38"/>
      <c r="E18" s="38"/>
      <c r="F18" s="38"/>
      <c r="G18" s="38"/>
      <c r="H18" s="38"/>
    </row>
    <row r="19" spans="1:8" x14ac:dyDescent="0.25">
      <c r="A19" s="41"/>
      <c r="B19" s="42" t="s">
        <v>37</v>
      </c>
      <c r="C19" s="38"/>
      <c r="D19" s="38"/>
      <c r="E19" s="38"/>
      <c r="F19" s="38"/>
      <c r="G19" s="38"/>
      <c r="H19" s="38"/>
    </row>
    <row r="21" spans="1:8" hidden="1" x14ac:dyDescent="0.25">
      <c r="A21" s="29"/>
      <c r="B21" s="39" t="s">
        <v>37</v>
      </c>
      <c r="C21" s="33"/>
      <c r="D21" s="39"/>
      <c r="E21" s="33"/>
      <c r="F21" s="39"/>
      <c r="G21" s="39"/>
      <c r="H21" s="33"/>
    </row>
    <row r="22" spans="1:8" hidden="1" x14ac:dyDescent="0.25"/>
    <row r="23" spans="1:8" ht="15.75" hidden="1" x14ac:dyDescent="0.25">
      <c r="A23" s="17"/>
      <c r="B23" s="95" t="s">
        <v>28</v>
      </c>
      <c r="C23" s="95"/>
      <c r="D23" s="95" t="s">
        <v>29</v>
      </c>
      <c r="E23" s="95"/>
      <c r="F23" s="96" t="s">
        <v>30</v>
      </c>
      <c r="G23" s="96" t="s">
        <v>31</v>
      </c>
      <c r="H23" s="97" t="s">
        <v>32</v>
      </c>
    </row>
    <row r="24" spans="1:8" ht="31.5" hidden="1" x14ac:dyDescent="0.25">
      <c r="A24" s="21" t="s">
        <v>38</v>
      </c>
      <c r="B24" s="43" t="s">
        <v>33</v>
      </c>
      <c r="C24" s="44" t="s">
        <v>34</v>
      </c>
      <c r="D24" s="43" t="s">
        <v>35</v>
      </c>
      <c r="E24" s="44" t="s">
        <v>36</v>
      </c>
      <c r="F24" s="96"/>
      <c r="G24" s="96"/>
      <c r="H24" s="97"/>
    </row>
    <row r="25" spans="1:8" ht="15.75" hidden="1" x14ac:dyDescent="0.25">
      <c r="A25" s="20" t="s">
        <v>57</v>
      </c>
      <c r="B25" s="30">
        <f>SUM(B26:B35)</f>
        <v>2772</v>
      </c>
      <c r="C25" s="31">
        <f>SUM(C26:C35)</f>
        <v>61246.085000000006</v>
      </c>
      <c r="D25" s="30">
        <f t="shared" ref="D25:H25" si="1">SUM(D26:D35)</f>
        <v>2374</v>
      </c>
      <c r="E25" s="31">
        <f t="shared" si="1"/>
        <v>39374.079999999994</v>
      </c>
      <c r="F25" s="30">
        <f t="shared" si="1"/>
        <v>153</v>
      </c>
      <c r="G25" s="30">
        <f t="shared" si="1"/>
        <v>1513</v>
      </c>
      <c r="H25" s="31">
        <f t="shared" si="1"/>
        <v>21172.67</v>
      </c>
    </row>
    <row r="26" spans="1:8" ht="15.75" hidden="1" x14ac:dyDescent="0.25">
      <c r="A26" s="18" t="s">
        <v>44</v>
      </c>
      <c r="B26" s="35">
        <f>459+36+12+2+4+3+5+2</f>
        <v>523</v>
      </c>
      <c r="C26" s="32">
        <f>5258.44+1863.4+2634+10+1691+2754+35+160</f>
        <v>14405.84</v>
      </c>
      <c r="D26" s="35">
        <f>548+23+8+65+2+4+5+1</f>
        <v>656</v>
      </c>
      <c r="E26" s="32">
        <f>6061.22+1053.24+1927+955+187+1280+35+60</f>
        <v>11558.46</v>
      </c>
      <c r="F26" s="35">
        <v>54</v>
      </c>
      <c r="G26" s="35">
        <f>294+15+1+1+1+1</f>
        <v>313</v>
      </c>
      <c r="H26" s="32">
        <f>2986.25+580.37+200+100+150+4</f>
        <v>4020.62</v>
      </c>
    </row>
    <row r="27" spans="1:8" ht="15.75" hidden="1" x14ac:dyDescent="0.25">
      <c r="A27" s="1" t="s">
        <v>43</v>
      </c>
      <c r="B27" s="35">
        <f>780+25+5+1+3+8+2+2+1+2</f>
        <v>829</v>
      </c>
      <c r="C27" s="32">
        <f>11027.075+1276.7+1444+1365+42+830+721+2825+83+300</f>
        <v>19913.775000000001</v>
      </c>
      <c r="D27" s="35">
        <f>519+13+1+1+5+2+3+2</f>
        <v>546</v>
      </c>
      <c r="E27" s="32">
        <f>7384.87+526+240+15+280+610+2110+300</f>
        <v>11465.869999999999</v>
      </c>
      <c r="F27" s="35">
        <v>15</v>
      </c>
      <c r="G27" s="35">
        <f>398+7+1+4+1+2+2</f>
        <v>415</v>
      </c>
      <c r="H27" s="32">
        <f>5441+179+15+99+200+1310+300</f>
        <v>7544</v>
      </c>
    </row>
    <row r="28" spans="1:8" ht="15.75" hidden="1" x14ac:dyDescent="0.25">
      <c r="A28" s="18" t="s">
        <v>52</v>
      </c>
      <c r="B28" s="35">
        <f>31+7+2</f>
        <v>40</v>
      </c>
      <c r="C28" s="32">
        <f>322+165+30</f>
        <v>517</v>
      </c>
      <c r="D28" s="35">
        <f>38+1+2</f>
        <v>41</v>
      </c>
      <c r="E28" s="32">
        <f>372+10+30</f>
        <v>412</v>
      </c>
      <c r="F28" s="35">
        <v>7</v>
      </c>
      <c r="G28" s="35">
        <f>22+2</f>
        <v>24</v>
      </c>
      <c r="H28" s="32">
        <f>171+30</f>
        <v>201</v>
      </c>
    </row>
    <row r="29" spans="1:8" ht="15.75" hidden="1" x14ac:dyDescent="0.25">
      <c r="A29" s="18" t="s">
        <v>50</v>
      </c>
      <c r="B29" s="35">
        <f>3+2</f>
        <v>5</v>
      </c>
      <c r="C29" s="32">
        <f>37+190</f>
        <v>227</v>
      </c>
      <c r="D29" s="35">
        <f>1+1</f>
        <v>2</v>
      </c>
      <c r="E29" s="32">
        <f>12+60</f>
        <v>72</v>
      </c>
      <c r="F29" s="35">
        <v>0</v>
      </c>
      <c r="G29" s="35">
        <f>5+1</f>
        <v>6</v>
      </c>
      <c r="H29" s="32">
        <f>66+60</f>
        <v>126</v>
      </c>
    </row>
    <row r="30" spans="1:8" ht="15.75" hidden="1" x14ac:dyDescent="0.25">
      <c r="A30" s="18" t="s">
        <v>47</v>
      </c>
      <c r="B30" s="35">
        <f>220+7+1+2+6+3</f>
        <v>239</v>
      </c>
      <c r="C30" s="32">
        <f>2478.28+416.81+191+133.87+1219.61+45</f>
        <v>4484.57</v>
      </c>
      <c r="D30" s="35">
        <f>188+1+3</f>
        <v>192</v>
      </c>
      <c r="E30" s="32">
        <f>2125.94+113.87+45</f>
        <v>2284.81</v>
      </c>
      <c r="F30" s="35">
        <v>1</v>
      </c>
      <c r="G30" s="35">
        <f>86+2+1+3</f>
        <v>92</v>
      </c>
      <c r="H30" s="32">
        <f>955.33+30+180+45</f>
        <v>1210.33</v>
      </c>
    </row>
    <row r="31" spans="1:8" ht="15.75" hidden="1" x14ac:dyDescent="0.25">
      <c r="A31" s="18" t="s">
        <v>46</v>
      </c>
      <c r="B31" s="35">
        <f>174+23+3+4+3+3+1+1</f>
        <v>212</v>
      </c>
      <c r="C31" s="32">
        <f>2078+1169.36+713+60+190+1237.9+800+10</f>
        <v>6258.26</v>
      </c>
      <c r="D31" s="35">
        <f>161+5+5+3</f>
        <v>174</v>
      </c>
      <c r="E31" s="32">
        <f>1749.9+227+75+210</f>
        <v>2261.9</v>
      </c>
      <c r="F31" s="35">
        <v>6</v>
      </c>
      <c r="G31" s="35">
        <f>175+1+1+1+2</f>
        <v>180</v>
      </c>
      <c r="H31" s="32">
        <f>1956.25+30+15+35+240</f>
        <v>2276.25</v>
      </c>
    </row>
    <row r="32" spans="1:8" ht="15.75" hidden="1" x14ac:dyDescent="0.25">
      <c r="A32" s="18" t="s">
        <v>48</v>
      </c>
      <c r="B32" s="35">
        <f>120+4+1+1</f>
        <v>126</v>
      </c>
      <c r="C32" s="32">
        <f>1213.5+170+300+230</f>
        <v>1913.5</v>
      </c>
      <c r="D32" s="35">
        <f>113+6</f>
        <v>119</v>
      </c>
      <c r="E32" s="32">
        <f>1056.94+265</f>
        <v>1321.94</v>
      </c>
      <c r="F32" s="35">
        <v>10</v>
      </c>
      <c r="G32" s="35">
        <f>46+2</f>
        <v>48</v>
      </c>
      <c r="H32" s="32">
        <f>468.47+100</f>
        <v>568.47</v>
      </c>
    </row>
    <row r="33" spans="1:8" ht="15.75" hidden="1" x14ac:dyDescent="0.25">
      <c r="A33" s="18" t="s">
        <v>49</v>
      </c>
      <c r="B33" s="35">
        <f>151+28+1+1+1</f>
        <v>182</v>
      </c>
      <c r="C33" s="32">
        <f>1552+842.5+500+50+200</f>
        <v>3144.5</v>
      </c>
      <c r="D33" s="35">
        <f>118+5+2+2+1+1</f>
        <v>129</v>
      </c>
      <c r="E33" s="32">
        <f>1207.5+165+617+25+116+200</f>
        <v>2330.5</v>
      </c>
      <c r="F33" s="35">
        <v>17</v>
      </c>
      <c r="G33" s="35">
        <f>120+2</f>
        <v>122</v>
      </c>
      <c r="H33" s="32">
        <f>1159.5+135</f>
        <v>1294.5</v>
      </c>
    </row>
    <row r="34" spans="1:8" ht="15.75" hidden="1" x14ac:dyDescent="0.25">
      <c r="A34" s="18" t="s">
        <v>51</v>
      </c>
      <c r="B34" s="35">
        <f>354+17+3+1+2+3</f>
        <v>380</v>
      </c>
      <c r="C34" s="32">
        <f>3956.04+598.2+957.7+700+95+629</f>
        <v>6935.94</v>
      </c>
      <c r="D34" s="35">
        <f>293+9+2+1+1</f>
        <v>306</v>
      </c>
      <c r="E34" s="32">
        <f>3173.64+302.76+430+700+224</f>
        <v>4830.3999999999996</v>
      </c>
      <c r="F34" s="35">
        <v>17</v>
      </c>
      <c r="G34" s="35">
        <f>175+4+2+1</f>
        <v>182</v>
      </c>
      <c r="H34" s="32">
        <f>1937.5+125+60+224</f>
        <v>2346.5</v>
      </c>
    </row>
    <row r="35" spans="1:8" ht="15.75" hidden="1" x14ac:dyDescent="0.25">
      <c r="A35" s="18" t="s">
        <v>45</v>
      </c>
      <c r="B35" s="35">
        <f>224+7+2+1+2</f>
        <v>236</v>
      </c>
      <c r="C35" s="32">
        <f>2435.9+536+388.8+25+60</f>
        <v>3445.7000000000003</v>
      </c>
      <c r="D35" s="35">
        <f>200+5+1+1+2</f>
        <v>209</v>
      </c>
      <c r="E35" s="32">
        <f>2216.9+358.3+196+40+25</f>
        <v>2836.2000000000003</v>
      </c>
      <c r="F35" s="35">
        <v>26</v>
      </c>
      <c r="G35" s="35">
        <f>129+2</f>
        <v>131</v>
      </c>
      <c r="H35" s="32">
        <f>1439.9+145.1</f>
        <v>1585</v>
      </c>
    </row>
    <row r="36" spans="1:8" hidden="1" x14ac:dyDescent="0.25"/>
    <row r="37" spans="1:8" ht="15.75" hidden="1" x14ac:dyDescent="0.25">
      <c r="A37" s="17"/>
      <c r="B37" s="95" t="s">
        <v>28</v>
      </c>
      <c r="C37" s="95"/>
      <c r="D37" s="95" t="s">
        <v>29</v>
      </c>
      <c r="E37" s="95"/>
      <c r="F37" s="96" t="s">
        <v>30</v>
      </c>
      <c r="G37" s="96" t="s">
        <v>31</v>
      </c>
      <c r="H37" s="97" t="s">
        <v>32</v>
      </c>
    </row>
    <row r="38" spans="1:8" ht="31.5" hidden="1" x14ac:dyDescent="0.25">
      <c r="A38" s="21" t="s">
        <v>38</v>
      </c>
      <c r="B38" s="43" t="s">
        <v>33</v>
      </c>
      <c r="C38" s="44" t="s">
        <v>34</v>
      </c>
      <c r="D38" s="43" t="s">
        <v>35</v>
      </c>
      <c r="E38" s="44" t="s">
        <v>36</v>
      </c>
      <c r="F38" s="96"/>
      <c r="G38" s="96"/>
      <c r="H38" s="97"/>
    </row>
    <row r="39" spans="1:8" ht="15.75" hidden="1" x14ac:dyDescent="0.25">
      <c r="A39" s="20" t="s">
        <v>58</v>
      </c>
      <c r="B39" s="30" t="e">
        <f>SUM(B40:B49)</f>
        <v>#REF!</v>
      </c>
      <c r="C39" s="31" t="e">
        <f>SUM(C40:C49)</f>
        <v>#REF!</v>
      </c>
      <c r="D39" s="30" t="e">
        <f t="shared" ref="D39:H39" si="2">SUM(D40:D49)</f>
        <v>#REF!</v>
      </c>
      <c r="E39" s="31" t="e">
        <f t="shared" si="2"/>
        <v>#REF!</v>
      </c>
      <c r="F39" s="30" t="e">
        <f t="shared" si="2"/>
        <v>#REF!</v>
      </c>
      <c r="G39" s="30" t="e">
        <f t="shared" si="2"/>
        <v>#REF!</v>
      </c>
      <c r="H39" s="31" t="e">
        <f t="shared" si="2"/>
        <v>#REF!</v>
      </c>
    </row>
    <row r="40" spans="1:8" ht="15.75" hidden="1" x14ac:dyDescent="0.25">
      <c r="A40" s="18" t="s">
        <v>44</v>
      </c>
      <c r="B40" s="35" t="e">
        <f>#REF!+#REF!+#REF!</f>
        <v>#REF!</v>
      </c>
      <c r="C40" s="32" t="e">
        <f>#REF!+#REF!+#REF!</f>
        <v>#REF!</v>
      </c>
      <c r="D40" s="35" t="e">
        <f>#REF!+#REF!+#REF!</f>
        <v>#REF!</v>
      </c>
      <c r="E40" s="32" t="e">
        <f>#REF!+#REF!+#REF!</f>
        <v>#REF!</v>
      </c>
      <c r="F40" s="35" t="e">
        <f>#REF!+#REF!+#REF!</f>
        <v>#REF!</v>
      </c>
      <c r="G40" s="35" t="e">
        <f>#REF!+#REF!+#REF!</f>
        <v>#REF!</v>
      </c>
      <c r="H40" s="32" t="e">
        <f>#REF!+#REF!+#REF!</f>
        <v>#REF!</v>
      </c>
    </row>
    <row r="41" spans="1:8" ht="15.75" hidden="1" x14ac:dyDescent="0.25">
      <c r="A41" s="1" t="s">
        <v>43</v>
      </c>
      <c r="B41" s="35" t="e">
        <f>#REF!+#REF!+#REF!</f>
        <v>#REF!</v>
      </c>
      <c r="C41" s="32" t="e">
        <f>#REF!+#REF!+#REF!</f>
        <v>#REF!</v>
      </c>
      <c r="D41" s="35" t="e">
        <f>#REF!+#REF!+#REF!</f>
        <v>#REF!</v>
      </c>
      <c r="E41" s="32" t="e">
        <f>#REF!+#REF!+#REF!</f>
        <v>#REF!</v>
      </c>
      <c r="F41" s="35" t="e">
        <f>#REF!+#REF!+#REF!</f>
        <v>#REF!</v>
      </c>
      <c r="G41" s="35" t="e">
        <f>#REF!+#REF!+#REF!</f>
        <v>#REF!</v>
      </c>
      <c r="H41" s="32" t="e">
        <f>#REF!+#REF!+#REF!</f>
        <v>#REF!</v>
      </c>
    </row>
    <row r="42" spans="1:8" ht="15.75" hidden="1" x14ac:dyDescent="0.25">
      <c r="A42" s="18" t="s">
        <v>52</v>
      </c>
      <c r="B42" s="35" t="e">
        <f>#REF!+#REF!+#REF!</f>
        <v>#REF!</v>
      </c>
      <c r="C42" s="32" t="e">
        <f>#REF!+#REF!+#REF!</f>
        <v>#REF!</v>
      </c>
      <c r="D42" s="35" t="e">
        <f>#REF!+#REF!+#REF!</f>
        <v>#REF!</v>
      </c>
      <c r="E42" s="32" t="e">
        <f>#REF!+#REF!+#REF!</f>
        <v>#REF!</v>
      </c>
      <c r="F42" s="35" t="e">
        <f>#REF!+#REF!+#REF!</f>
        <v>#REF!</v>
      </c>
      <c r="G42" s="35" t="e">
        <f>#REF!+#REF!+#REF!</f>
        <v>#REF!</v>
      </c>
      <c r="H42" s="32" t="e">
        <f>#REF!+#REF!+#REF!</f>
        <v>#REF!</v>
      </c>
    </row>
    <row r="43" spans="1:8" ht="15.75" hidden="1" x14ac:dyDescent="0.25">
      <c r="A43" s="18" t="s">
        <v>50</v>
      </c>
      <c r="B43" s="35" t="e">
        <f>#REF!+#REF!+#REF!</f>
        <v>#REF!</v>
      </c>
      <c r="C43" s="32" t="e">
        <f>#REF!+#REF!+#REF!</f>
        <v>#REF!</v>
      </c>
      <c r="D43" s="35" t="e">
        <f>#REF!+#REF!+#REF!</f>
        <v>#REF!</v>
      </c>
      <c r="E43" s="32" t="e">
        <f>#REF!+#REF!+#REF!</f>
        <v>#REF!</v>
      </c>
      <c r="F43" s="35" t="e">
        <f>#REF!+#REF!+#REF!</f>
        <v>#REF!</v>
      </c>
      <c r="G43" s="35" t="e">
        <f>#REF!+#REF!+#REF!</f>
        <v>#REF!</v>
      </c>
      <c r="H43" s="32" t="e">
        <f>#REF!+#REF!+#REF!</f>
        <v>#REF!</v>
      </c>
    </row>
    <row r="44" spans="1:8" ht="15.75" hidden="1" x14ac:dyDescent="0.25">
      <c r="A44" s="18" t="s">
        <v>47</v>
      </c>
      <c r="B44" s="35" t="e">
        <f>#REF!+#REF!+#REF!</f>
        <v>#REF!</v>
      </c>
      <c r="C44" s="32" t="e">
        <f>#REF!+#REF!+#REF!</f>
        <v>#REF!</v>
      </c>
      <c r="D44" s="35" t="e">
        <f>#REF!+#REF!+#REF!</f>
        <v>#REF!</v>
      </c>
      <c r="E44" s="32" t="e">
        <f>#REF!+#REF!+#REF!</f>
        <v>#REF!</v>
      </c>
      <c r="F44" s="35" t="e">
        <f>#REF!+#REF!+#REF!</f>
        <v>#REF!</v>
      </c>
      <c r="G44" s="35" t="e">
        <f>#REF!+#REF!+#REF!</f>
        <v>#REF!</v>
      </c>
      <c r="H44" s="32" t="e">
        <f>#REF!+#REF!+#REF!</f>
        <v>#REF!</v>
      </c>
    </row>
    <row r="45" spans="1:8" ht="15.75" hidden="1" x14ac:dyDescent="0.25">
      <c r="A45" s="18" t="s">
        <v>46</v>
      </c>
      <c r="B45" s="35" t="e">
        <f>#REF!+#REF!+#REF!</f>
        <v>#REF!</v>
      </c>
      <c r="C45" s="32" t="e">
        <f>#REF!+#REF!+#REF!</f>
        <v>#REF!</v>
      </c>
      <c r="D45" s="35" t="e">
        <f>#REF!+#REF!+#REF!</f>
        <v>#REF!</v>
      </c>
      <c r="E45" s="32" t="e">
        <f>#REF!+#REF!+#REF!</f>
        <v>#REF!</v>
      </c>
      <c r="F45" s="35" t="e">
        <f>#REF!+#REF!+#REF!</f>
        <v>#REF!</v>
      </c>
      <c r="G45" s="35" t="e">
        <f>#REF!+#REF!+#REF!</f>
        <v>#REF!</v>
      </c>
      <c r="H45" s="32" t="e">
        <f>#REF!+#REF!+#REF!</f>
        <v>#REF!</v>
      </c>
    </row>
    <row r="46" spans="1:8" ht="15.75" hidden="1" x14ac:dyDescent="0.25">
      <c r="A46" s="18" t="s">
        <v>48</v>
      </c>
      <c r="B46" s="35" t="e">
        <f>#REF!+#REF!+#REF!</f>
        <v>#REF!</v>
      </c>
      <c r="C46" s="32" t="e">
        <f>#REF!+#REF!+#REF!</f>
        <v>#REF!</v>
      </c>
      <c r="D46" s="35" t="e">
        <f>#REF!+#REF!+#REF!</f>
        <v>#REF!</v>
      </c>
      <c r="E46" s="32" t="e">
        <f>#REF!+#REF!+#REF!</f>
        <v>#REF!</v>
      </c>
      <c r="F46" s="35" t="e">
        <f>#REF!+#REF!+#REF!</f>
        <v>#REF!</v>
      </c>
      <c r="G46" s="35" t="e">
        <f>#REF!+#REF!+#REF!</f>
        <v>#REF!</v>
      </c>
      <c r="H46" s="32" t="e">
        <f>#REF!+#REF!+#REF!</f>
        <v>#REF!</v>
      </c>
    </row>
    <row r="47" spans="1:8" ht="15.75" hidden="1" x14ac:dyDescent="0.25">
      <c r="A47" s="18" t="s">
        <v>49</v>
      </c>
      <c r="B47" s="35" t="e">
        <f>#REF!+#REF!+#REF!</f>
        <v>#REF!</v>
      </c>
      <c r="C47" s="32" t="e">
        <f>#REF!+#REF!+#REF!</f>
        <v>#REF!</v>
      </c>
      <c r="D47" s="35" t="e">
        <f>#REF!+#REF!+#REF!</f>
        <v>#REF!</v>
      </c>
      <c r="E47" s="32" t="e">
        <f>#REF!+#REF!+#REF!</f>
        <v>#REF!</v>
      </c>
      <c r="F47" s="35" t="e">
        <f>#REF!+#REF!+#REF!</f>
        <v>#REF!</v>
      </c>
      <c r="G47" s="35" t="e">
        <f>#REF!+#REF!+#REF!</f>
        <v>#REF!</v>
      </c>
      <c r="H47" s="32" t="e">
        <f>#REF!+#REF!+#REF!</f>
        <v>#REF!</v>
      </c>
    </row>
    <row r="48" spans="1:8" ht="15.75" hidden="1" x14ac:dyDescent="0.25">
      <c r="A48" s="18" t="s">
        <v>51</v>
      </c>
      <c r="B48" s="35" t="e">
        <f>#REF!+#REF!+#REF!</f>
        <v>#REF!</v>
      </c>
      <c r="C48" s="32" t="e">
        <f>#REF!+#REF!+#REF!</f>
        <v>#REF!</v>
      </c>
      <c r="D48" s="35" t="e">
        <f>#REF!+#REF!+#REF!</f>
        <v>#REF!</v>
      </c>
      <c r="E48" s="32" t="e">
        <f>#REF!+#REF!+#REF!</f>
        <v>#REF!</v>
      </c>
      <c r="F48" s="35" t="e">
        <f>#REF!+#REF!+#REF!</f>
        <v>#REF!</v>
      </c>
      <c r="G48" s="35" t="e">
        <f>#REF!+#REF!+#REF!</f>
        <v>#REF!</v>
      </c>
      <c r="H48" s="32" t="e">
        <f>#REF!+#REF!+#REF!</f>
        <v>#REF!</v>
      </c>
    </row>
    <row r="49" spans="1:8" ht="15.75" hidden="1" x14ac:dyDescent="0.25">
      <c r="A49" s="18" t="s">
        <v>45</v>
      </c>
      <c r="B49" s="35" t="e">
        <f>#REF!+#REF!+#REF!</f>
        <v>#REF!</v>
      </c>
      <c r="C49" s="32" t="e">
        <f>#REF!+#REF!+#REF!</f>
        <v>#REF!</v>
      </c>
      <c r="D49" s="35" t="e">
        <f>#REF!+#REF!+#REF!</f>
        <v>#REF!</v>
      </c>
      <c r="E49" s="32" t="e">
        <f>#REF!+#REF!+#REF!</f>
        <v>#REF!</v>
      </c>
      <c r="F49" s="35" t="e">
        <f>#REF!+#REF!+#REF!</f>
        <v>#REF!</v>
      </c>
      <c r="G49" s="35" t="e">
        <f>#REF!+#REF!+#REF!</f>
        <v>#REF!</v>
      </c>
      <c r="H49" s="32" t="e">
        <f>#REF!+#REF!+#REF!</f>
        <v>#REF!</v>
      </c>
    </row>
    <row r="50" spans="1:8" hidden="1" x14ac:dyDescent="0.25"/>
    <row r="51" spans="1:8" ht="15.75" hidden="1" x14ac:dyDescent="0.25">
      <c r="A51" s="17"/>
      <c r="B51" s="95" t="s">
        <v>28</v>
      </c>
      <c r="C51" s="95"/>
      <c r="D51" s="95" t="s">
        <v>29</v>
      </c>
      <c r="E51" s="95"/>
      <c r="F51" s="96" t="s">
        <v>30</v>
      </c>
      <c r="G51" s="96" t="s">
        <v>31</v>
      </c>
      <c r="H51" s="97" t="s">
        <v>32</v>
      </c>
    </row>
    <row r="52" spans="1:8" ht="31.5" hidden="1" x14ac:dyDescent="0.25">
      <c r="A52" s="21" t="s">
        <v>38</v>
      </c>
      <c r="B52" s="43" t="s">
        <v>33</v>
      </c>
      <c r="C52" s="44" t="s">
        <v>34</v>
      </c>
      <c r="D52" s="43" t="s">
        <v>35</v>
      </c>
      <c r="E52" s="44" t="s">
        <v>36</v>
      </c>
      <c r="F52" s="96"/>
      <c r="G52" s="96"/>
      <c r="H52" s="97"/>
    </row>
    <row r="53" spans="1:8" ht="15.75" hidden="1" x14ac:dyDescent="0.25">
      <c r="A53" s="20" t="s">
        <v>59</v>
      </c>
      <c r="B53" s="30" t="e">
        <f>SUM(B54:B63)</f>
        <v>#REF!</v>
      </c>
      <c r="C53" s="31" t="e">
        <f>SUM(C54:C63)</f>
        <v>#REF!</v>
      </c>
      <c r="D53" s="30" t="e">
        <f t="shared" ref="D53:H53" si="3">SUM(D54:D63)</f>
        <v>#REF!</v>
      </c>
      <c r="E53" s="31" t="e">
        <f t="shared" si="3"/>
        <v>#REF!</v>
      </c>
      <c r="F53" s="30" t="e">
        <f t="shared" si="3"/>
        <v>#REF!</v>
      </c>
      <c r="G53" s="30" t="e">
        <f t="shared" si="3"/>
        <v>#REF!</v>
      </c>
      <c r="H53" s="31" t="e">
        <f t="shared" si="3"/>
        <v>#REF!</v>
      </c>
    </row>
    <row r="54" spans="1:8" ht="15.75" hidden="1" x14ac:dyDescent="0.25">
      <c r="A54" s="18" t="s">
        <v>44</v>
      </c>
      <c r="B54" s="35" t="e">
        <f>#REF!+#REF!</f>
        <v>#REF!</v>
      </c>
      <c r="C54" s="32" t="e">
        <f>#REF!+#REF!</f>
        <v>#REF!</v>
      </c>
      <c r="D54" s="35" t="e">
        <f>#REF!+#REF!</f>
        <v>#REF!</v>
      </c>
      <c r="E54" s="32" t="e">
        <f>#REF!+#REF!</f>
        <v>#REF!</v>
      </c>
      <c r="F54" s="35" t="e">
        <f>#REF!+#REF!</f>
        <v>#REF!</v>
      </c>
      <c r="G54" s="35" t="e">
        <f>#REF!+#REF!</f>
        <v>#REF!</v>
      </c>
      <c r="H54" s="32" t="e">
        <f>#REF!+#REF!</f>
        <v>#REF!</v>
      </c>
    </row>
    <row r="55" spans="1:8" ht="15.75" hidden="1" x14ac:dyDescent="0.25">
      <c r="A55" s="1" t="s">
        <v>43</v>
      </c>
      <c r="B55" s="35" t="e">
        <f>#REF!+#REF!</f>
        <v>#REF!</v>
      </c>
      <c r="C55" s="32" t="e">
        <f>#REF!+#REF!</f>
        <v>#REF!</v>
      </c>
      <c r="D55" s="35" t="e">
        <f>#REF!+#REF!</f>
        <v>#REF!</v>
      </c>
      <c r="E55" s="32" t="e">
        <f>#REF!+#REF!</f>
        <v>#REF!</v>
      </c>
      <c r="F55" s="35" t="e">
        <f>#REF!+#REF!</f>
        <v>#REF!</v>
      </c>
      <c r="G55" s="35" t="e">
        <f>#REF!+#REF!</f>
        <v>#REF!</v>
      </c>
      <c r="H55" s="32" t="e">
        <f>#REF!+#REF!</f>
        <v>#REF!</v>
      </c>
    </row>
    <row r="56" spans="1:8" ht="15.75" hidden="1" x14ac:dyDescent="0.25">
      <c r="A56" s="18" t="s">
        <v>52</v>
      </c>
      <c r="B56" s="35" t="e">
        <f>#REF!+#REF!</f>
        <v>#REF!</v>
      </c>
      <c r="C56" s="32" t="e">
        <f>#REF!+#REF!</f>
        <v>#REF!</v>
      </c>
      <c r="D56" s="35" t="e">
        <f>#REF!+#REF!</f>
        <v>#REF!</v>
      </c>
      <c r="E56" s="32" t="e">
        <f>#REF!+#REF!</f>
        <v>#REF!</v>
      </c>
      <c r="F56" s="35" t="e">
        <f>#REF!+#REF!</f>
        <v>#REF!</v>
      </c>
      <c r="G56" s="35" t="e">
        <f>#REF!+#REF!</f>
        <v>#REF!</v>
      </c>
      <c r="H56" s="32" t="e">
        <f>#REF!+#REF!</f>
        <v>#REF!</v>
      </c>
    </row>
    <row r="57" spans="1:8" ht="15.75" hidden="1" x14ac:dyDescent="0.25">
      <c r="A57" s="18" t="s">
        <v>50</v>
      </c>
      <c r="B57" s="35" t="e">
        <f>#REF!+#REF!</f>
        <v>#REF!</v>
      </c>
      <c r="C57" s="32" t="e">
        <f>#REF!+#REF!</f>
        <v>#REF!</v>
      </c>
      <c r="D57" s="35" t="e">
        <f>#REF!+#REF!</f>
        <v>#REF!</v>
      </c>
      <c r="E57" s="32" t="e">
        <f>#REF!+#REF!</f>
        <v>#REF!</v>
      </c>
      <c r="F57" s="35" t="e">
        <f>#REF!+#REF!</f>
        <v>#REF!</v>
      </c>
      <c r="G57" s="35" t="e">
        <f>#REF!+#REF!</f>
        <v>#REF!</v>
      </c>
      <c r="H57" s="32" t="e">
        <f>#REF!+#REF!</f>
        <v>#REF!</v>
      </c>
    </row>
    <row r="58" spans="1:8" ht="15.75" hidden="1" x14ac:dyDescent="0.25">
      <c r="A58" s="18" t="s">
        <v>47</v>
      </c>
      <c r="B58" s="35" t="e">
        <f>#REF!+#REF!</f>
        <v>#REF!</v>
      </c>
      <c r="C58" s="32" t="e">
        <f>#REF!+#REF!</f>
        <v>#REF!</v>
      </c>
      <c r="D58" s="35" t="e">
        <f>#REF!+#REF!</f>
        <v>#REF!</v>
      </c>
      <c r="E58" s="32" t="e">
        <f>#REF!+#REF!</f>
        <v>#REF!</v>
      </c>
      <c r="F58" s="35" t="e">
        <f>#REF!+#REF!</f>
        <v>#REF!</v>
      </c>
      <c r="G58" s="35" t="e">
        <f>#REF!+#REF!</f>
        <v>#REF!</v>
      </c>
      <c r="H58" s="32" t="e">
        <f>#REF!+#REF!</f>
        <v>#REF!</v>
      </c>
    </row>
    <row r="59" spans="1:8" ht="15.75" hidden="1" x14ac:dyDescent="0.25">
      <c r="A59" s="18" t="s">
        <v>46</v>
      </c>
      <c r="B59" s="35" t="e">
        <f>#REF!+#REF!</f>
        <v>#REF!</v>
      </c>
      <c r="C59" s="32" t="e">
        <f>#REF!+#REF!</f>
        <v>#REF!</v>
      </c>
      <c r="D59" s="35" t="e">
        <f>#REF!+#REF!</f>
        <v>#REF!</v>
      </c>
      <c r="E59" s="32" t="e">
        <f>#REF!+#REF!</f>
        <v>#REF!</v>
      </c>
      <c r="F59" s="35" t="e">
        <f>#REF!+#REF!</f>
        <v>#REF!</v>
      </c>
      <c r="G59" s="35" t="e">
        <f>#REF!+#REF!</f>
        <v>#REF!</v>
      </c>
      <c r="H59" s="32" t="e">
        <f>#REF!+#REF!</f>
        <v>#REF!</v>
      </c>
    </row>
    <row r="60" spans="1:8" ht="15.75" hidden="1" x14ac:dyDescent="0.25">
      <c r="A60" s="18" t="s">
        <v>48</v>
      </c>
      <c r="B60" s="35" t="e">
        <f>#REF!+#REF!</f>
        <v>#REF!</v>
      </c>
      <c r="C60" s="32" t="e">
        <f>#REF!+#REF!</f>
        <v>#REF!</v>
      </c>
      <c r="D60" s="35" t="e">
        <f>#REF!+#REF!</f>
        <v>#REF!</v>
      </c>
      <c r="E60" s="32" t="e">
        <f>#REF!+#REF!</f>
        <v>#REF!</v>
      </c>
      <c r="F60" s="35" t="e">
        <f>#REF!+#REF!</f>
        <v>#REF!</v>
      </c>
      <c r="G60" s="35" t="e">
        <f>#REF!+#REF!</f>
        <v>#REF!</v>
      </c>
      <c r="H60" s="32" t="e">
        <f>#REF!+#REF!</f>
        <v>#REF!</v>
      </c>
    </row>
    <row r="61" spans="1:8" ht="15.75" hidden="1" x14ac:dyDescent="0.25">
      <c r="A61" s="18" t="s">
        <v>49</v>
      </c>
      <c r="B61" s="35" t="e">
        <f>#REF!+#REF!</f>
        <v>#REF!</v>
      </c>
      <c r="C61" s="32" t="e">
        <f>#REF!+#REF!</f>
        <v>#REF!</v>
      </c>
      <c r="D61" s="35" t="e">
        <f>#REF!+#REF!</f>
        <v>#REF!</v>
      </c>
      <c r="E61" s="32" t="e">
        <f>#REF!+#REF!</f>
        <v>#REF!</v>
      </c>
      <c r="F61" s="35" t="e">
        <f>#REF!+#REF!</f>
        <v>#REF!</v>
      </c>
      <c r="G61" s="35" t="e">
        <f>#REF!+#REF!</f>
        <v>#REF!</v>
      </c>
      <c r="H61" s="32" t="e">
        <f>#REF!+#REF!</f>
        <v>#REF!</v>
      </c>
    </row>
    <row r="62" spans="1:8" ht="15.75" hidden="1" x14ac:dyDescent="0.25">
      <c r="A62" s="18" t="s">
        <v>51</v>
      </c>
      <c r="B62" s="35" t="e">
        <f>#REF!+#REF!</f>
        <v>#REF!</v>
      </c>
      <c r="C62" s="32" t="e">
        <f>#REF!+#REF!</f>
        <v>#REF!</v>
      </c>
      <c r="D62" s="35" t="e">
        <f>#REF!+#REF!</f>
        <v>#REF!</v>
      </c>
      <c r="E62" s="32" t="e">
        <f>#REF!+#REF!</f>
        <v>#REF!</v>
      </c>
      <c r="F62" s="35" t="e">
        <f>#REF!+#REF!</f>
        <v>#REF!</v>
      </c>
      <c r="G62" s="35" t="e">
        <f>#REF!+#REF!</f>
        <v>#REF!</v>
      </c>
      <c r="H62" s="32" t="e">
        <f>#REF!+#REF!</f>
        <v>#REF!</v>
      </c>
    </row>
    <row r="63" spans="1:8" ht="15.75" hidden="1" x14ac:dyDescent="0.25">
      <c r="A63" s="18" t="s">
        <v>45</v>
      </c>
      <c r="B63" s="35" t="e">
        <f>#REF!+#REF!</f>
        <v>#REF!</v>
      </c>
      <c r="C63" s="32" t="e">
        <f>#REF!+#REF!</f>
        <v>#REF!</v>
      </c>
      <c r="D63" s="35" t="e">
        <f>#REF!+#REF!</f>
        <v>#REF!</v>
      </c>
      <c r="E63" s="32" t="e">
        <f>#REF!+#REF!</f>
        <v>#REF!</v>
      </c>
      <c r="F63" s="35" t="e">
        <f>#REF!+#REF!</f>
        <v>#REF!</v>
      </c>
      <c r="G63" s="35" t="e">
        <f>#REF!+#REF!</f>
        <v>#REF!</v>
      </c>
      <c r="H63" s="32" t="e">
        <f>#REF!+#REF!</f>
        <v>#REF!</v>
      </c>
    </row>
    <row r="64" spans="1:8" hidden="1" x14ac:dyDescent="0.25"/>
    <row r="65" spans="1:8" ht="15.75" hidden="1" x14ac:dyDescent="0.25">
      <c r="A65" s="17"/>
      <c r="B65" s="95" t="s">
        <v>28</v>
      </c>
      <c r="C65" s="95"/>
      <c r="D65" s="95" t="s">
        <v>29</v>
      </c>
      <c r="E65" s="95"/>
      <c r="F65" s="96" t="s">
        <v>30</v>
      </c>
      <c r="G65" s="96" t="s">
        <v>31</v>
      </c>
      <c r="H65" s="97" t="s">
        <v>32</v>
      </c>
    </row>
    <row r="66" spans="1:8" ht="31.5" hidden="1" x14ac:dyDescent="0.25">
      <c r="A66" s="21" t="s">
        <v>38</v>
      </c>
      <c r="B66" s="43" t="s">
        <v>33</v>
      </c>
      <c r="C66" s="44" t="s">
        <v>34</v>
      </c>
      <c r="D66" s="43" t="s">
        <v>35</v>
      </c>
      <c r="E66" s="44" t="s">
        <v>36</v>
      </c>
      <c r="F66" s="96"/>
      <c r="G66" s="96"/>
      <c r="H66" s="97"/>
    </row>
    <row r="67" spans="1:8" ht="15.75" hidden="1" x14ac:dyDescent="0.25">
      <c r="A67" s="20" t="s">
        <v>60</v>
      </c>
      <c r="B67" s="30" t="e">
        <f>SUM(B68:B77)</f>
        <v>#REF!</v>
      </c>
      <c r="C67" s="31" t="e">
        <f>SUM(C68:C77)</f>
        <v>#REF!</v>
      </c>
      <c r="D67" s="30" t="e">
        <f t="shared" ref="D67:H67" si="4">SUM(D68:D77)</f>
        <v>#REF!</v>
      </c>
      <c r="E67" s="31" t="e">
        <f t="shared" si="4"/>
        <v>#REF!</v>
      </c>
      <c r="F67" s="30" t="e">
        <f t="shared" si="4"/>
        <v>#REF!</v>
      </c>
      <c r="G67" s="30" t="e">
        <f t="shared" si="4"/>
        <v>#REF!</v>
      </c>
      <c r="H67" s="31" t="e">
        <f t="shared" si="4"/>
        <v>#REF!</v>
      </c>
    </row>
    <row r="68" spans="1:8" ht="15.75" hidden="1" x14ac:dyDescent="0.25">
      <c r="A68" s="18" t="s">
        <v>44</v>
      </c>
      <c r="B68" s="35" t="e">
        <f>B26+B40+B54</f>
        <v>#REF!</v>
      </c>
      <c r="C68" s="32" t="e">
        <f t="shared" ref="C68:H68" si="5">C26+C40+C54</f>
        <v>#REF!</v>
      </c>
      <c r="D68" s="35" t="e">
        <f t="shared" si="5"/>
        <v>#REF!</v>
      </c>
      <c r="E68" s="32" t="e">
        <f t="shared" si="5"/>
        <v>#REF!</v>
      </c>
      <c r="F68" s="35" t="e">
        <f t="shared" si="5"/>
        <v>#REF!</v>
      </c>
      <c r="G68" s="35" t="e">
        <f t="shared" si="5"/>
        <v>#REF!</v>
      </c>
      <c r="H68" s="32" t="e">
        <f t="shared" si="5"/>
        <v>#REF!</v>
      </c>
    </row>
    <row r="69" spans="1:8" ht="15.75" hidden="1" x14ac:dyDescent="0.25">
      <c r="A69" s="1" t="s">
        <v>43</v>
      </c>
      <c r="B69" s="35" t="e">
        <f t="shared" ref="B69:H77" si="6">B27+B41+B55</f>
        <v>#REF!</v>
      </c>
      <c r="C69" s="32" t="e">
        <f t="shared" si="6"/>
        <v>#REF!</v>
      </c>
      <c r="D69" s="35" t="e">
        <f t="shared" si="6"/>
        <v>#REF!</v>
      </c>
      <c r="E69" s="32" t="e">
        <f t="shared" si="6"/>
        <v>#REF!</v>
      </c>
      <c r="F69" s="35" t="e">
        <f t="shared" si="6"/>
        <v>#REF!</v>
      </c>
      <c r="G69" s="35" t="e">
        <f t="shared" si="6"/>
        <v>#REF!</v>
      </c>
      <c r="H69" s="32" t="e">
        <f t="shared" si="6"/>
        <v>#REF!</v>
      </c>
    </row>
    <row r="70" spans="1:8" ht="15.75" hidden="1" x14ac:dyDescent="0.25">
      <c r="A70" s="18" t="s">
        <v>52</v>
      </c>
      <c r="B70" s="35" t="e">
        <f t="shared" si="6"/>
        <v>#REF!</v>
      </c>
      <c r="C70" s="32" t="e">
        <f t="shared" si="6"/>
        <v>#REF!</v>
      </c>
      <c r="D70" s="35" t="e">
        <f t="shared" si="6"/>
        <v>#REF!</v>
      </c>
      <c r="E70" s="32" t="e">
        <f t="shared" si="6"/>
        <v>#REF!</v>
      </c>
      <c r="F70" s="35" t="e">
        <f t="shared" si="6"/>
        <v>#REF!</v>
      </c>
      <c r="G70" s="35" t="e">
        <f t="shared" si="6"/>
        <v>#REF!</v>
      </c>
      <c r="H70" s="32" t="e">
        <f t="shared" si="6"/>
        <v>#REF!</v>
      </c>
    </row>
    <row r="71" spans="1:8" ht="15.75" hidden="1" x14ac:dyDescent="0.25">
      <c r="A71" s="18" t="s">
        <v>50</v>
      </c>
      <c r="B71" s="35" t="e">
        <f t="shared" si="6"/>
        <v>#REF!</v>
      </c>
      <c r="C71" s="32" t="e">
        <f t="shared" si="6"/>
        <v>#REF!</v>
      </c>
      <c r="D71" s="35" t="e">
        <f t="shared" si="6"/>
        <v>#REF!</v>
      </c>
      <c r="E71" s="32" t="e">
        <f t="shared" si="6"/>
        <v>#REF!</v>
      </c>
      <c r="F71" s="35" t="e">
        <f t="shared" si="6"/>
        <v>#REF!</v>
      </c>
      <c r="G71" s="35" t="e">
        <f t="shared" si="6"/>
        <v>#REF!</v>
      </c>
      <c r="H71" s="32" t="e">
        <f t="shared" si="6"/>
        <v>#REF!</v>
      </c>
    </row>
    <row r="72" spans="1:8" ht="15.75" hidden="1" x14ac:dyDescent="0.25">
      <c r="A72" s="18" t="s">
        <v>47</v>
      </c>
      <c r="B72" s="35" t="e">
        <f t="shared" si="6"/>
        <v>#REF!</v>
      </c>
      <c r="C72" s="32" t="e">
        <f t="shared" si="6"/>
        <v>#REF!</v>
      </c>
      <c r="D72" s="35" t="e">
        <f t="shared" si="6"/>
        <v>#REF!</v>
      </c>
      <c r="E72" s="32" t="e">
        <f t="shared" si="6"/>
        <v>#REF!</v>
      </c>
      <c r="F72" s="35" t="e">
        <f t="shared" si="6"/>
        <v>#REF!</v>
      </c>
      <c r="G72" s="35" t="e">
        <f t="shared" si="6"/>
        <v>#REF!</v>
      </c>
      <c r="H72" s="32" t="e">
        <f t="shared" si="6"/>
        <v>#REF!</v>
      </c>
    </row>
    <row r="73" spans="1:8" ht="15.75" hidden="1" x14ac:dyDescent="0.25">
      <c r="A73" s="18" t="s">
        <v>46</v>
      </c>
      <c r="B73" s="35" t="e">
        <f t="shared" si="6"/>
        <v>#REF!</v>
      </c>
      <c r="C73" s="32" t="e">
        <f t="shared" si="6"/>
        <v>#REF!</v>
      </c>
      <c r="D73" s="35" t="e">
        <f t="shared" si="6"/>
        <v>#REF!</v>
      </c>
      <c r="E73" s="32" t="e">
        <f t="shared" si="6"/>
        <v>#REF!</v>
      </c>
      <c r="F73" s="35" t="e">
        <f t="shared" si="6"/>
        <v>#REF!</v>
      </c>
      <c r="G73" s="35" t="e">
        <f t="shared" si="6"/>
        <v>#REF!</v>
      </c>
      <c r="H73" s="32" t="e">
        <f t="shared" si="6"/>
        <v>#REF!</v>
      </c>
    </row>
    <row r="74" spans="1:8" ht="15.75" hidden="1" x14ac:dyDescent="0.25">
      <c r="A74" s="18" t="s">
        <v>48</v>
      </c>
      <c r="B74" s="35" t="e">
        <f t="shared" si="6"/>
        <v>#REF!</v>
      </c>
      <c r="C74" s="32" t="e">
        <f t="shared" si="6"/>
        <v>#REF!</v>
      </c>
      <c r="D74" s="35" t="e">
        <f t="shared" si="6"/>
        <v>#REF!</v>
      </c>
      <c r="E74" s="32" t="e">
        <f t="shared" si="6"/>
        <v>#REF!</v>
      </c>
      <c r="F74" s="35" t="e">
        <f t="shared" si="6"/>
        <v>#REF!</v>
      </c>
      <c r="G74" s="35" t="e">
        <f t="shared" si="6"/>
        <v>#REF!</v>
      </c>
      <c r="H74" s="32" t="e">
        <f t="shared" si="6"/>
        <v>#REF!</v>
      </c>
    </row>
    <row r="75" spans="1:8" ht="15.75" hidden="1" x14ac:dyDescent="0.25">
      <c r="A75" s="18" t="s">
        <v>49</v>
      </c>
      <c r="B75" s="35" t="e">
        <f t="shared" si="6"/>
        <v>#REF!</v>
      </c>
      <c r="C75" s="32" t="e">
        <f t="shared" si="6"/>
        <v>#REF!</v>
      </c>
      <c r="D75" s="35" t="e">
        <f t="shared" si="6"/>
        <v>#REF!</v>
      </c>
      <c r="E75" s="32" t="e">
        <f t="shared" si="6"/>
        <v>#REF!</v>
      </c>
      <c r="F75" s="35" t="e">
        <f t="shared" si="6"/>
        <v>#REF!</v>
      </c>
      <c r="G75" s="35" t="e">
        <f t="shared" si="6"/>
        <v>#REF!</v>
      </c>
      <c r="H75" s="32" t="e">
        <f t="shared" si="6"/>
        <v>#REF!</v>
      </c>
    </row>
    <row r="76" spans="1:8" ht="15.75" hidden="1" x14ac:dyDescent="0.25">
      <c r="A76" s="18" t="s">
        <v>51</v>
      </c>
      <c r="B76" s="35" t="e">
        <f t="shared" si="6"/>
        <v>#REF!</v>
      </c>
      <c r="C76" s="32" t="e">
        <f t="shared" si="6"/>
        <v>#REF!</v>
      </c>
      <c r="D76" s="35" t="e">
        <f t="shared" si="6"/>
        <v>#REF!</v>
      </c>
      <c r="E76" s="32" t="e">
        <f t="shared" si="6"/>
        <v>#REF!</v>
      </c>
      <c r="F76" s="35" t="e">
        <f t="shared" si="6"/>
        <v>#REF!</v>
      </c>
      <c r="G76" s="35" t="e">
        <f t="shared" si="6"/>
        <v>#REF!</v>
      </c>
      <c r="H76" s="32" t="e">
        <f t="shared" si="6"/>
        <v>#REF!</v>
      </c>
    </row>
    <row r="77" spans="1:8" ht="15.75" hidden="1" x14ac:dyDescent="0.25">
      <c r="A77" s="18" t="s">
        <v>45</v>
      </c>
      <c r="B77" s="35" t="e">
        <f t="shared" si="6"/>
        <v>#REF!</v>
      </c>
      <c r="C77" s="32" t="e">
        <f t="shared" si="6"/>
        <v>#REF!</v>
      </c>
      <c r="D77" s="35" t="e">
        <f t="shared" si="6"/>
        <v>#REF!</v>
      </c>
      <c r="E77" s="32" t="e">
        <f t="shared" si="6"/>
        <v>#REF!</v>
      </c>
      <c r="F77" s="35" t="e">
        <f t="shared" si="6"/>
        <v>#REF!</v>
      </c>
      <c r="G77" s="35" t="e">
        <f t="shared" si="6"/>
        <v>#REF!</v>
      </c>
      <c r="H77" s="32" t="e">
        <f t="shared" si="6"/>
        <v>#REF!</v>
      </c>
    </row>
  </sheetData>
  <mergeCells count="26">
    <mergeCell ref="B51:C51"/>
    <mergeCell ref="D51:E51"/>
    <mergeCell ref="F51:F52"/>
    <mergeCell ref="G51:G52"/>
    <mergeCell ref="H51:H52"/>
    <mergeCell ref="B65:C65"/>
    <mergeCell ref="D65:E65"/>
    <mergeCell ref="F65:F66"/>
    <mergeCell ref="G65:G66"/>
    <mergeCell ref="H65:H66"/>
    <mergeCell ref="B23:C23"/>
    <mergeCell ref="D23:E23"/>
    <mergeCell ref="F23:F24"/>
    <mergeCell ref="G23:G24"/>
    <mergeCell ref="H23:H24"/>
    <mergeCell ref="B37:C37"/>
    <mergeCell ref="D37:E37"/>
    <mergeCell ref="F37:F38"/>
    <mergeCell ref="G37:G38"/>
    <mergeCell ref="H37:H38"/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256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0" sqref="B20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6.25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</row>
    <row r="4" spans="1:8" ht="32.25" customHeight="1" x14ac:dyDescent="0.25">
      <c r="A4" s="103" t="s">
        <v>61</v>
      </c>
      <c r="B4" s="105" t="s">
        <v>28</v>
      </c>
      <c r="C4" s="106"/>
      <c r="D4" s="105" t="s">
        <v>29</v>
      </c>
      <c r="E4" s="106"/>
      <c r="F4" s="103" t="s">
        <v>30</v>
      </c>
      <c r="G4" s="103" t="s">
        <v>31</v>
      </c>
      <c r="H4" s="103" t="s">
        <v>32</v>
      </c>
    </row>
    <row r="5" spans="1:8" ht="30.75" customHeight="1" x14ac:dyDescent="0.25">
      <c r="A5" s="104"/>
      <c r="B5" s="67" t="s">
        <v>33</v>
      </c>
      <c r="C5" s="67" t="s">
        <v>34</v>
      </c>
      <c r="D5" s="67" t="s">
        <v>35</v>
      </c>
      <c r="E5" s="67" t="s">
        <v>36</v>
      </c>
      <c r="F5" s="104"/>
      <c r="G5" s="104"/>
      <c r="H5" s="104"/>
    </row>
    <row r="6" spans="1:8" x14ac:dyDescent="0.25">
      <c r="A6" s="61" t="s">
        <v>69</v>
      </c>
      <c r="B6" s="62">
        <f>SUM(B7:B16)</f>
        <v>439</v>
      </c>
      <c r="C6" s="65">
        <f t="shared" ref="C6:H6" si="0">SUM(C7:C16)</f>
        <v>10686.029999999999</v>
      </c>
      <c r="D6" s="62">
        <f t="shared" si="0"/>
        <v>448</v>
      </c>
      <c r="E6" s="65">
        <f t="shared" si="0"/>
        <v>9876.6999999999989</v>
      </c>
      <c r="F6" s="62">
        <f t="shared" si="0"/>
        <v>54</v>
      </c>
      <c r="G6" s="62">
        <f t="shared" si="0"/>
        <v>298</v>
      </c>
      <c r="H6" s="65">
        <f t="shared" si="0"/>
        <v>5843.2000000000007</v>
      </c>
    </row>
    <row r="7" spans="1:8" x14ac:dyDescent="0.25">
      <c r="A7" s="63" t="s">
        <v>44</v>
      </c>
      <c r="B7" s="64">
        <v>96</v>
      </c>
      <c r="C7" s="66">
        <v>4334.8999999999996</v>
      </c>
      <c r="D7" s="64">
        <v>125</v>
      </c>
      <c r="E7" s="66">
        <v>2384.5</v>
      </c>
      <c r="F7" s="64">
        <v>33</v>
      </c>
      <c r="G7" s="64">
        <v>42</v>
      </c>
      <c r="H7" s="66">
        <v>710.6</v>
      </c>
    </row>
    <row r="8" spans="1:8" x14ac:dyDescent="0.25">
      <c r="A8" s="63" t="s">
        <v>43</v>
      </c>
      <c r="B8" s="64">
        <v>80</v>
      </c>
      <c r="C8" s="66">
        <v>2342</v>
      </c>
      <c r="D8" s="64">
        <v>67</v>
      </c>
      <c r="E8" s="66">
        <v>2216.4</v>
      </c>
      <c r="F8" s="64">
        <v>4</v>
      </c>
      <c r="G8" s="64">
        <v>42</v>
      </c>
      <c r="H8" s="66">
        <v>953</v>
      </c>
    </row>
    <row r="9" spans="1:8" x14ac:dyDescent="0.25">
      <c r="A9" s="63" t="s">
        <v>52</v>
      </c>
      <c r="B9" s="64">
        <v>9</v>
      </c>
      <c r="C9" s="66">
        <v>93</v>
      </c>
      <c r="D9" s="64">
        <v>8</v>
      </c>
      <c r="E9" s="66">
        <v>81</v>
      </c>
      <c r="F9" s="64">
        <v>1</v>
      </c>
      <c r="G9" s="64">
        <v>13</v>
      </c>
      <c r="H9" s="66">
        <v>154</v>
      </c>
    </row>
    <row r="10" spans="1:8" x14ac:dyDescent="0.25">
      <c r="A10" s="63" t="s">
        <v>50</v>
      </c>
      <c r="B10" s="64">
        <v>3</v>
      </c>
      <c r="C10" s="66">
        <v>37</v>
      </c>
      <c r="D10" s="64">
        <v>4</v>
      </c>
      <c r="E10" s="66">
        <v>98</v>
      </c>
      <c r="F10" s="64">
        <v>2</v>
      </c>
      <c r="G10" s="64">
        <v>0</v>
      </c>
      <c r="H10" s="66">
        <v>0</v>
      </c>
    </row>
    <row r="11" spans="1:8" x14ac:dyDescent="0.25">
      <c r="A11" s="63" t="s">
        <v>47</v>
      </c>
      <c r="B11" s="64">
        <v>18</v>
      </c>
      <c r="C11" s="66">
        <v>485.23</v>
      </c>
      <c r="D11" s="64">
        <v>19</v>
      </c>
      <c r="E11" s="66">
        <v>604</v>
      </c>
      <c r="F11" s="64">
        <v>0</v>
      </c>
      <c r="G11" s="64">
        <v>29</v>
      </c>
      <c r="H11" s="66">
        <v>344.11</v>
      </c>
    </row>
    <row r="12" spans="1:8" x14ac:dyDescent="0.25">
      <c r="A12" s="63" t="s">
        <v>46</v>
      </c>
      <c r="B12" s="64">
        <v>67</v>
      </c>
      <c r="C12" s="66">
        <v>1049.9000000000001</v>
      </c>
      <c r="D12" s="64">
        <v>67</v>
      </c>
      <c r="E12" s="66">
        <v>995.2</v>
      </c>
      <c r="F12" s="64">
        <v>0</v>
      </c>
      <c r="G12" s="64">
        <v>49</v>
      </c>
      <c r="H12" s="66">
        <v>822</v>
      </c>
    </row>
    <row r="13" spans="1:8" x14ac:dyDescent="0.25">
      <c r="A13" s="63" t="s">
        <v>48</v>
      </c>
      <c r="B13" s="64">
        <v>36</v>
      </c>
      <c r="C13" s="66">
        <v>562</v>
      </c>
      <c r="D13" s="64">
        <v>20</v>
      </c>
      <c r="E13" s="66">
        <v>297</v>
      </c>
      <c r="F13" s="64">
        <v>3</v>
      </c>
      <c r="G13" s="64">
        <v>15</v>
      </c>
      <c r="H13" s="66">
        <v>162</v>
      </c>
    </row>
    <row r="14" spans="1:8" x14ac:dyDescent="0.25">
      <c r="A14" s="63" t="s">
        <v>49</v>
      </c>
      <c r="B14" s="64">
        <v>62</v>
      </c>
      <c r="C14" s="66">
        <v>1003.3</v>
      </c>
      <c r="D14" s="64">
        <v>51</v>
      </c>
      <c r="E14" s="66">
        <v>1924</v>
      </c>
      <c r="F14" s="64">
        <v>0</v>
      </c>
      <c r="G14" s="64">
        <v>23</v>
      </c>
      <c r="H14" s="66">
        <v>450.5</v>
      </c>
    </row>
    <row r="15" spans="1:8" x14ac:dyDescent="0.25">
      <c r="A15" s="63" t="s">
        <v>51</v>
      </c>
      <c r="B15" s="64">
        <v>35</v>
      </c>
      <c r="C15" s="66">
        <v>447.7</v>
      </c>
      <c r="D15" s="64">
        <v>48</v>
      </c>
      <c r="E15" s="66">
        <v>578</v>
      </c>
      <c r="F15" s="64">
        <v>0</v>
      </c>
      <c r="G15" s="64">
        <v>49</v>
      </c>
      <c r="H15" s="66">
        <v>1661.89</v>
      </c>
    </row>
    <row r="16" spans="1:8" x14ac:dyDescent="0.25">
      <c r="A16" s="63" t="s">
        <v>45</v>
      </c>
      <c r="B16" s="64">
        <v>33</v>
      </c>
      <c r="C16" s="66">
        <v>331</v>
      </c>
      <c r="D16" s="64">
        <v>39</v>
      </c>
      <c r="E16" s="66">
        <v>698.6</v>
      </c>
      <c r="F16" s="64">
        <v>11</v>
      </c>
      <c r="G16" s="64">
        <v>36</v>
      </c>
      <c r="H16" s="66">
        <v>585.1</v>
      </c>
    </row>
    <row r="19" spans="1:8" x14ac:dyDescent="0.25">
      <c r="A19" s="101" t="s">
        <v>37</v>
      </c>
      <c r="B19" s="101"/>
      <c r="C19" s="101"/>
      <c r="D19" s="101"/>
      <c r="E19" s="101"/>
      <c r="F19" s="101"/>
      <c r="G19" s="101"/>
      <c r="H19" s="101"/>
    </row>
  </sheetData>
  <mergeCells count="8">
    <mergeCell ref="A19:H19"/>
    <mergeCell ref="A1:H1"/>
    <mergeCell ref="A4:A5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23" sqref="G23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6.25" customHeight="1" x14ac:dyDescent="0.25">
      <c r="A1" s="107" t="s">
        <v>27</v>
      </c>
      <c r="B1" s="107"/>
      <c r="C1" s="107"/>
      <c r="D1" s="107"/>
      <c r="E1" s="107"/>
      <c r="F1" s="107"/>
      <c r="G1" s="107"/>
      <c r="H1" s="107"/>
    </row>
    <row r="2" spans="1:8" x14ac:dyDescent="0.25">
      <c r="A2" s="70"/>
      <c r="B2" s="71"/>
      <c r="C2" s="71"/>
      <c r="D2" s="71"/>
      <c r="E2" s="71"/>
      <c r="F2" s="71"/>
      <c r="G2" s="71"/>
      <c r="H2" s="71"/>
    </row>
    <row r="3" spans="1:8" x14ac:dyDescent="0.25">
      <c r="A3" s="70"/>
      <c r="B3" s="71"/>
      <c r="C3" s="71"/>
      <c r="D3" s="71"/>
      <c r="E3" s="71"/>
      <c r="F3" s="71"/>
      <c r="G3" s="71"/>
      <c r="H3" s="71"/>
    </row>
    <row r="4" spans="1:8" ht="32.25" customHeight="1" x14ac:dyDescent="0.25">
      <c r="A4" s="72"/>
      <c r="B4" s="108" t="s">
        <v>28</v>
      </c>
      <c r="C4" s="108"/>
      <c r="D4" s="108" t="s">
        <v>29</v>
      </c>
      <c r="E4" s="108"/>
      <c r="F4" s="109" t="s">
        <v>30</v>
      </c>
      <c r="G4" s="109" t="s">
        <v>31</v>
      </c>
      <c r="H4" s="109" t="s">
        <v>32</v>
      </c>
    </row>
    <row r="5" spans="1:8" ht="30.75" customHeight="1" x14ac:dyDescent="0.25">
      <c r="A5" s="73" t="s">
        <v>61</v>
      </c>
      <c r="B5" s="74" t="s">
        <v>33</v>
      </c>
      <c r="C5" s="74" t="s">
        <v>34</v>
      </c>
      <c r="D5" s="74" t="s">
        <v>35</v>
      </c>
      <c r="E5" s="74" t="s">
        <v>36</v>
      </c>
      <c r="F5" s="109"/>
      <c r="G5" s="109"/>
      <c r="H5" s="109"/>
    </row>
    <row r="6" spans="1:8" x14ac:dyDescent="0.25">
      <c r="A6" s="61" t="s">
        <v>70</v>
      </c>
      <c r="B6" s="62">
        <f>SUM(B7:B16)</f>
        <v>516</v>
      </c>
      <c r="C6" s="65">
        <f t="shared" ref="C6:H6" si="0">SUM(C7:C16)</f>
        <v>22335.360000000004</v>
      </c>
      <c r="D6" s="62">
        <f t="shared" si="0"/>
        <v>422</v>
      </c>
      <c r="E6" s="65">
        <f t="shared" si="0"/>
        <v>9933.3300000000017</v>
      </c>
      <c r="F6" s="62">
        <f t="shared" si="0"/>
        <v>41</v>
      </c>
      <c r="G6" s="62">
        <f t="shared" si="0"/>
        <v>381</v>
      </c>
      <c r="H6" s="65">
        <f t="shared" si="0"/>
        <v>8717.58</v>
      </c>
    </row>
    <row r="7" spans="1:8" x14ac:dyDescent="0.25">
      <c r="A7" s="63" t="s">
        <v>44</v>
      </c>
      <c r="B7" s="64">
        <v>128</v>
      </c>
      <c r="C7" s="66">
        <v>2893.14</v>
      </c>
      <c r="D7" s="64">
        <v>100</v>
      </c>
      <c r="E7" s="66">
        <v>3462.53</v>
      </c>
      <c r="F7" s="64">
        <v>8</v>
      </c>
      <c r="G7" s="64">
        <v>58</v>
      </c>
      <c r="H7" s="66">
        <v>642.5</v>
      </c>
    </row>
    <row r="8" spans="1:8" x14ac:dyDescent="0.25">
      <c r="A8" s="63" t="s">
        <v>43</v>
      </c>
      <c r="B8" s="64">
        <v>80</v>
      </c>
      <c r="C8" s="66">
        <v>1560.79</v>
      </c>
      <c r="D8" s="64">
        <v>44</v>
      </c>
      <c r="E8" s="66">
        <v>1824</v>
      </c>
      <c r="F8" s="64">
        <v>12</v>
      </c>
      <c r="G8" s="64">
        <v>54</v>
      </c>
      <c r="H8" s="66">
        <v>4442.3999999999996</v>
      </c>
    </row>
    <row r="9" spans="1:8" x14ac:dyDescent="0.25">
      <c r="A9" s="63" t="s">
        <v>52</v>
      </c>
      <c r="B9" s="64">
        <v>10</v>
      </c>
      <c r="C9" s="66">
        <v>322</v>
      </c>
      <c r="D9" s="64">
        <v>13</v>
      </c>
      <c r="E9" s="66">
        <v>607</v>
      </c>
      <c r="F9" s="64">
        <v>2</v>
      </c>
      <c r="G9" s="64">
        <v>14</v>
      </c>
      <c r="H9" s="66">
        <v>142</v>
      </c>
    </row>
    <row r="10" spans="1:8" x14ac:dyDescent="0.25">
      <c r="A10" s="63" t="s">
        <v>50</v>
      </c>
      <c r="B10" s="64">
        <v>2</v>
      </c>
      <c r="C10" s="66">
        <v>9800</v>
      </c>
      <c r="D10" s="64">
        <v>1</v>
      </c>
      <c r="E10" s="66">
        <v>12</v>
      </c>
      <c r="F10" s="64">
        <v>1</v>
      </c>
      <c r="G10" s="64">
        <v>3</v>
      </c>
      <c r="H10" s="66">
        <v>22</v>
      </c>
    </row>
    <row r="11" spans="1:8" x14ac:dyDescent="0.25">
      <c r="A11" s="63" t="s">
        <v>47</v>
      </c>
      <c r="B11" s="64">
        <v>42</v>
      </c>
      <c r="C11" s="66">
        <v>2446.08</v>
      </c>
      <c r="D11" s="64">
        <v>29</v>
      </c>
      <c r="E11" s="66">
        <v>368.1</v>
      </c>
      <c r="F11" s="64">
        <v>0</v>
      </c>
      <c r="G11" s="64">
        <v>34</v>
      </c>
      <c r="H11" s="66">
        <v>392.1</v>
      </c>
    </row>
    <row r="12" spans="1:8" x14ac:dyDescent="0.25">
      <c r="A12" s="63" t="s">
        <v>46</v>
      </c>
      <c r="B12" s="64">
        <v>53</v>
      </c>
      <c r="C12" s="66">
        <v>1620.2</v>
      </c>
      <c r="D12" s="64">
        <v>63</v>
      </c>
      <c r="E12" s="66">
        <v>1417</v>
      </c>
      <c r="F12" s="64">
        <v>0</v>
      </c>
      <c r="G12" s="64">
        <v>51</v>
      </c>
      <c r="H12" s="66">
        <v>647.70000000000005</v>
      </c>
    </row>
    <row r="13" spans="1:8" x14ac:dyDescent="0.25">
      <c r="A13" s="63" t="s">
        <v>48</v>
      </c>
      <c r="B13" s="64">
        <v>30</v>
      </c>
      <c r="C13" s="66">
        <v>336</v>
      </c>
      <c r="D13" s="64">
        <v>32</v>
      </c>
      <c r="E13" s="66">
        <v>479</v>
      </c>
      <c r="F13" s="64">
        <v>2</v>
      </c>
      <c r="G13" s="64">
        <v>33</v>
      </c>
      <c r="H13" s="66">
        <v>452</v>
      </c>
    </row>
    <row r="14" spans="1:8" x14ac:dyDescent="0.25">
      <c r="A14" s="63" t="s">
        <v>49</v>
      </c>
      <c r="B14" s="64">
        <v>56</v>
      </c>
      <c r="C14" s="66">
        <v>2051.4499999999998</v>
      </c>
      <c r="D14" s="64">
        <v>49</v>
      </c>
      <c r="E14" s="66">
        <v>606</v>
      </c>
      <c r="F14" s="64">
        <v>2</v>
      </c>
      <c r="G14" s="64">
        <v>36</v>
      </c>
      <c r="H14" s="66">
        <v>459</v>
      </c>
    </row>
    <row r="15" spans="1:8" x14ac:dyDescent="0.25">
      <c r="A15" s="63" t="s">
        <v>51</v>
      </c>
      <c r="B15" s="64">
        <v>51</v>
      </c>
      <c r="C15" s="66">
        <v>612</v>
      </c>
      <c r="D15" s="64">
        <v>57</v>
      </c>
      <c r="E15" s="66">
        <v>727.7</v>
      </c>
      <c r="F15" s="64">
        <v>3</v>
      </c>
      <c r="G15" s="64">
        <v>73</v>
      </c>
      <c r="H15" s="66">
        <v>865</v>
      </c>
    </row>
    <row r="16" spans="1:8" x14ac:dyDescent="0.25">
      <c r="A16" s="63" t="s">
        <v>45</v>
      </c>
      <c r="B16" s="64">
        <v>64</v>
      </c>
      <c r="C16" s="66">
        <v>693.7</v>
      </c>
      <c r="D16" s="64">
        <v>34</v>
      </c>
      <c r="E16" s="66">
        <v>430</v>
      </c>
      <c r="F16" s="64">
        <v>11</v>
      </c>
      <c r="G16" s="64">
        <v>25</v>
      </c>
      <c r="H16" s="66">
        <v>652.88</v>
      </c>
    </row>
    <row r="17" spans="1:8" x14ac:dyDescent="0.25">
      <c r="A17" s="75"/>
      <c r="B17" s="76"/>
      <c r="C17" s="76"/>
      <c r="D17" s="76"/>
      <c r="E17" s="76"/>
      <c r="F17" s="76"/>
      <c r="G17" s="76"/>
      <c r="H17" s="76"/>
    </row>
    <row r="18" spans="1:8" x14ac:dyDescent="0.25">
      <c r="A18" s="70"/>
      <c r="B18" s="77"/>
      <c r="C18" s="77"/>
      <c r="D18" s="77"/>
      <c r="E18" s="77"/>
      <c r="F18" s="77"/>
      <c r="G18" s="77"/>
      <c r="H18" s="77"/>
    </row>
    <row r="19" spans="1:8" x14ac:dyDescent="0.25">
      <c r="A19" s="78"/>
      <c r="B19" s="79" t="s">
        <v>37</v>
      </c>
      <c r="C19" s="77"/>
      <c r="D19" s="77"/>
      <c r="E19" s="77"/>
      <c r="F19" s="77"/>
      <c r="G19" s="77"/>
      <c r="H19" s="77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scale="7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7" sqref="C7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6.25" customHeight="1" x14ac:dyDescent="0.25">
      <c r="A1" s="107" t="s">
        <v>27</v>
      </c>
      <c r="B1" s="107"/>
      <c r="C1" s="107"/>
      <c r="D1" s="107"/>
      <c r="E1" s="107"/>
      <c r="F1" s="107"/>
      <c r="G1" s="107"/>
      <c r="H1" s="107"/>
    </row>
    <row r="2" spans="1:8" x14ac:dyDescent="0.25">
      <c r="A2" s="70"/>
      <c r="B2" s="71"/>
      <c r="C2" s="71"/>
      <c r="D2" s="71"/>
      <c r="E2" s="71"/>
      <c r="F2" s="71"/>
      <c r="G2" s="71"/>
      <c r="H2" s="71"/>
    </row>
    <row r="3" spans="1:8" x14ac:dyDescent="0.25">
      <c r="A3" s="70"/>
      <c r="B3" s="71"/>
      <c r="C3" s="71"/>
      <c r="D3" s="71"/>
      <c r="E3" s="71"/>
      <c r="F3" s="71"/>
      <c r="G3" s="71"/>
      <c r="H3" s="71"/>
    </row>
    <row r="4" spans="1:8" ht="32.25" customHeight="1" x14ac:dyDescent="0.25">
      <c r="A4" s="72"/>
      <c r="B4" s="108" t="s">
        <v>28</v>
      </c>
      <c r="C4" s="108"/>
      <c r="D4" s="108" t="s">
        <v>29</v>
      </c>
      <c r="E4" s="108"/>
      <c r="F4" s="109" t="s">
        <v>30</v>
      </c>
      <c r="G4" s="109" t="s">
        <v>31</v>
      </c>
      <c r="H4" s="109" t="s">
        <v>32</v>
      </c>
    </row>
    <row r="5" spans="1:8" ht="30.75" customHeight="1" x14ac:dyDescent="0.25">
      <c r="A5" s="73" t="s">
        <v>61</v>
      </c>
      <c r="B5" s="74" t="s">
        <v>33</v>
      </c>
      <c r="C5" s="74" t="s">
        <v>34</v>
      </c>
      <c r="D5" s="74" t="s">
        <v>35</v>
      </c>
      <c r="E5" s="74" t="s">
        <v>36</v>
      </c>
      <c r="F5" s="109"/>
      <c r="G5" s="109"/>
      <c r="H5" s="109"/>
    </row>
    <row r="6" spans="1:8" x14ac:dyDescent="0.25">
      <c r="A6" s="61" t="s">
        <v>71</v>
      </c>
      <c r="B6" s="62">
        <v>538</v>
      </c>
      <c r="C6" s="65">
        <v>11949.2</v>
      </c>
      <c r="D6" s="62">
        <v>488</v>
      </c>
      <c r="E6" s="65">
        <v>8258.9300000000021</v>
      </c>
      <c r="F6" s="62">
        <v>38</v>
      </c>
      <c r="G6" s="62">
        <v>562</v>
      </c>
      <c r="H6" s="65">
        <v>6168.6100000000006</v>
      </c>
    </row>
    <row r="7" spans="1:8" x14ac:dyDescent="0.25">
      <c r="A7" s="63" t="s">
        <v>44</v>
      </c>
      <c r="B7" s="64">
        <v>110</v>
      </c>
      <c r="C7" s="66">
        <v>3101.6000000000004</v>
      </c>
      <c r="D7" s="64">
        <v>81</v>
      </c>
      <c r="E7" s="66">
        <v>1488.15</v>
      </c>
      <c r="F7" s="64">
        <v>11</v>
      </c>
      <c r="G7" s="64">
        <v>69</v>
      </c>
      <c r="H7" s="66">
        <v>1119.6500000000001</v>
      </c>
    </row>
    <row r="8" spans="1:8" x14ac:dyDescent="0.25">
      <c r="A8" s="63" t="s">
        <v>43</v>
      </c>
      <c r="B8" s="64">
        <v>91</v>
      </c>
      <c r="C8" s="66">
        <v>1933.9500000000016</v>
      </c>
      <c r="D8" s="64">
        <v>67</v>
      </c>
      <c r="E8" s="66">
        <v>1083.1400000000008</v>
      </c>
      <c r="F8" s="64">
        <v>9</v>
      </c>
      <c r="G8" s="64">
        <v>69</v>
      </c>
      <c r="H8" s="66">
        <v>1482.7800000000007</v>
      </c>
    </row>
    <row r="9" spans="1:8" x14ac:dyDescent="0.25">
      <c r="A9" s="63" t="s">
        <v>52</v>
      </c>
      <c r="B9" s="64">
        <v>24</v>
      </c>
      <c r="C9" s="66">
        <v>316</v>
      </c>
      <c r="D9" s="64">
        <v>13</v>
      </c>
      <c r="E9" s="66">
        <v>182</v>
      </c>
      <c r="F9" s="64">
        <v>11</v>
      </c>
      <c r="G9" s="64">
        <v>12</v>
      </c>
      <c r="H9" s="66">
        <v>165.5</v>
      </c>
    </row>
    <row r="10" spans="1:8" x14ac:dyDescent="0.25">
      <c r="A10" s="63" t="s">
        <v>50</v>
      </c>
      <c r="B10" s="64">
        <v>3</v>
      </c>
      <c r="C10" s="66">
        <v>28</v>
      </c>
      <c r="D10" s="64">
        <v>0</v>
      </c>
      <c r="E10" s="66">
        <v>0</v>
      </c>
      <c r="F10" s="64">
        <v>0</v>
      </c>
      <c r="G10" s="64">
        <v>2</v>
      </c>
      <c r="H10" s="66">
        <v>27</v>
      </c>
    </row>
    <row r="11" spans="1:8" x14ac:dyDescent="0.25">
      <c r="A11" s="63" t="s">
        <v>47</v>
      </c>
      <c r="B11" s="64">
        <v>72</v>
      </c>
      <c r="C11" s="66">
        <v>963.04000000000042</v>
      </c>
      <c r="D11" s="64">
        <v>74</v>
      </c>
      <c r="E11" s="66">
        <v>1367.9500000000003</v>
      </c>
      <c r="F11" s="64">
        <v>0</v>
      </c>
      <c r="G11" s="64">
        <v>43</v>
      </c>
      <c r="H11" s="66">
        <v>492.65999999999985</v>
      </c>
    </row>
    <row r="12" spans="1:8" x14ac:dyDescent="0.25">
      <c r="A12" s="63" t="s">
        <v>46</v>
      </c>
      <c r="B12" s="64">
        <v>65</v>
      </c>
      <c r="C12" s="66">
        <v>2338.2999999999997</v>
      </c>
      <c r="D12" s="64">
        <v>51</v>
      </c>
      <c r="E12" s="66">
        <v>1707.4999999999998</v>
      </c>
      <c r="F12" s="64">
        <v>4</v>
      </c>
      <c r="G12" s="64">
        <v>59</v>
      </c>
      <c r="H12" s="66">
        <v>862.60000000000014</v>
      </c>
    </row>
    <row r="13" spans="1:8" x14ac:dyDescent="0.25">
      <c r="A13" s="63" t="s">
        <v>48</v>
      </c>
      <c r="B13" s="64">
        <v>23</v>
      </c>
      <c r="C13" s="66">
        <v>322.39999999999964</v>
      </c>
      <c r="D13" s="64">
        <v>39</v>
      </c>
      <c r="E13" s="66">
        <v>403.90000000000009</v>
      </c>
      <c r="F13" s="64">
        <v>0</v>
      </c>
      <c r="G13" s="64">
        <v>37</v>
      </c>
      <c r="H13" s="66">
        <v>371.92000000000007</v>
      </c>
    </row>
    <row r="14" spans="1:8" x14ac:dyDescent="0.25">
      <c r="A14" s="63" t="s">
        <v>49</v>
      </c>
      <c r="B14" s="64">
        <v>63</v>
      </c>
      <c r="C14" s="66">
        <v>1525.700000000001</v>
      </c>
      <c r="D14" s="64">
        <v>64</v>
      </c>
      <c r="E14" s="66">
        <v>819.5</v>
      </c>
      <c r="F14" s="64">
        <v>1</v>
      </c>
      <c r="G14" s="64">
        <v>43</v>
      </c>
      <c r="H14" s="66">
        <v>492.60000000000036</v>
      </c>
    </row>
    <row r="15" spans="1:8" x14ac:dyDescent="0.25">
      <c r="A15" s="63" t="s">
        <v>51</v>
      </c>
      <c r="B15" s="64">
        <v>25</v>
      </c>
      <c r="C15" s="66">
        <v>319.70999999999987</v>
      </c>
      <c r="D15" s="64">
        <v>48</v>
      </c>
      <c r="E15" s="66">
        <v>452.8900000000001</v>
      </c>
      <c r="F15" s="64">
        <v>0</v>
      </c>
      <c r="G15" s="64">
        <v>52</v>
      </c>
      <c r="H15" s="66">
        <v>658.39999999999986</v>
      </c>
    </row>
    <row r="16" spans="1:8" x14ac:dyDescent="0.25">
      <c r="A16" s="63" t="s">
        <v>45</v>
      </c>
      <c r="B16" s="64">
        <v>62</v>
      </c>
      <c r="C16" s="66">
        <v>1100.4999999999998</v>
      </c>
      <c r="D16" s="64">
        <v>51</v>
      </c>
      <c r="E16" s="66">
        <v>753.9</v>
      </c>
      <c r="F16" s="64">
        <v>2</v>
      </c>
      <c r="G16" s="64">
        <v>176</v>
      </c>
      <c r="H16" s="66">
        <v>495.49999999999989</v>
      </c>
    </row>
    <row r="17" spans="1:8" x14ac:dyDescent="0.25">
      <c r="A17" s="75"/>
      <c r="B17" s="76"/>
      <c r="C17" s="76"/>
      <c r="D17" s="76"/>
      <c r="E17" s="76"/>
      <c r="F17" s="76"/>
      <c r="G17" s="76"/>
      <c r="H17" s="76"/>
    </row>
    <row r="18" spans="1:8" x14ac:dyDescent="0.25">
      <c r="A18" s="70"/>
      <c r="B18" s="77"/>
      <c r="C18" s="77"/>
      <c r="D18" s="77"/>
      <c r="E18" s="77"/>
      <c r="F18" s="77"/>
      <c r="G18" s="77"/>
      <c r="H18" s="77"/>
    </row>
    <row r="19" spans="1:8" x14ac:dyDescent="0.25">
      <c r="A19" s="78"/>
      <c r="B19" s="79" t="s">
        <v>37</v>
      </c>
      <c r="C19" s="77"/>
      <c r="D19" s="77"/>
      <c r="E19" s="77"/>
      <c r="F19" s="77"/>
      <c r="G19" s="77"/>
      <c r="H19" s="77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12" sqref="C12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6.25" customHeight="1" x14ac:dyDescent="0.25">
      <c r="A1" s="107" t="s">
        <v>27</v>
      </c>
      <c r="B1" s="107"/>
      <c r="C1" s="107"/>
      <c r="D1" s="107"/>
      <c r="E1" s="107"/>
      <c r="F1" s="107"/>
      <c r="G1" s="107"/>
      <c r="H1" s="107"/>
    </row>
    <row r="2" spans="1:8" x14ac:dyDescent="0.25">
      <c r="A2" s="70"/>
      <c r="B2" s="71"/>
      <c r="C2" s="71"/>
      <c r="D2" s="71"/>
      <c r="E2" s="71"/>
      <c r="F2" s="71"/>
      <c r="G2" s="71"/>
      <c r="H2" s="71"/>
    </row>
    <row r="3" spans="1:8" x14ac:dyDescent="0.25">
      <c r="A3" s="70"/>
      <c r="B3" s="71"/>
      <c r="C3" s="71"/>
      <c r="D3" s="71"/>
      <c r="E3" s="71"/>
      <c r="F3" s="71"/>
      <c r="G3" s="71"/>
      <c r="H3" s="71"/>
    </row>
    <row r="4" spans="1:8" ht="32.25" customHeight="1" x14ac:dyDescent="0.25">
      <c r="A4" s="72"/>
      <c r="B4" s="108" t="s">
        <v>28</v>
      </c>
      <c r="C4" s="108"/>
      <c r="D4" s="108" t="s">
        <v>29</v>
      </c>
      <c r="E4" s="108"/>
      <c r="F4" s="109" t="s">
        <v>30</v>
      </c>
      <c r="G4" s="109" t="s">
        <v>31</v>
      </c>
      <c r="H4" s="109" t="s">
        <v>32</v>
      </c>
    </row>
    <row r="5" spans="1:8" ht="30.75" customHeight="1" x14ac:dyDescent="0.25">
      <c r="A5" s="73" t="s">
        <v>61</v>
      </c>
      <c r="B5" s="74" t="s">
        <v>33</v>
      </c>
      <c r="C5" s="74" t="s">
        <v>34</v>
      </c>
      <c r="D5" s="74" t="s">
        <v>35</v>
      </c>
      <c r="E5" s="74" t="s">
        <v>36</v>
      </c>
      <c r="F5" s="109"/>
      <c r="G5" s="109"/>
      <c r="H5" s="109"/>
    </row>
    <row r="6" spans="1:8" x14ac:dyDescent="0.25">
      <c r="A6" s="61" t="s">
        <v>58</v>
      </c>
      <c r="B6" s="62">
        <v>1493</v>
      </c>
      <c r="C6" s="65">
        <v>44970.590000000011</v>
      </c>
      <c r="D6" s="62">
        <v>1355</v>
      </c>
      <c r="E6" s="65">
        <v>27986.960000000003</v>
      </c>
      <c r="F6" s="62">
        <v>132</v>
      </c>
      <c r="G6" s="62">
        <v>1241</v>
      </c>
      <c r="H6" s="65">
        <v>20729.39</v>
      </c>
    </row>
    <row r="7" spans="1:8" x14ac:dyDescent="0.25">
      <c r="A7" s="63" t="s">
        <v>44</v>
      </c>
      <c r="B7" s="64">
        <v>334</v>
      </c>
      <c r="C7" s="66">
        <v>10329.64</v>
      </c>
      <c r="D7" s="64">
        <v>306</v>
      </c>
      <c r="E7" s="66">
        <v>7335.18</v>
      </c>
      <c r="F7" s="64">
        <v>52</v>
      </c>
      <c r="G7" s="64">
        <v>169</v>
      </c>
      <c r="H7" s="66">
        <v>2472.75</v>
      </c>
    </row>
    <row r="8" spans="1:8" x14ac:dyDescent="0.25">
      <c r="A8" s="63" t="s">
        <v>43</v>
      </c>
      <c r="B8" s="64">
        <v>251</v>
      </c>
      <c r="C8" s="66">
        <v>5836.7400000000016</v>
      </c>
      <c r="D8" s="64">
        <v>178</v>
      </c>
      <c r="E8" s="66">
        <v>5123.5400000000009</v>
      </c>
      <c r="F8" s="64">
        <v>25</v>
      </c>
      <c r="G8" s="64">
        <v>165</v>
      </c>
      <c r="H8" s="66">
        <v>6878.18</v>
      </c>
    </row>
    <row r="9" spans="1:8" x14ac:dyDescent="0.25">
      <c r="A9" s="63" t="s">
        <v>52</v>
      </c>
      <c r="B9" s="64">
        <v>43</v>
      </c>
      <c r="C9" s="66">
        <v>731</v>
      </c>
      <c r="D9" s="64">
        <v>34</v>
      </c>
      <c r="E9" s="66">
        <v>870</v>
      </c>
      <c r="F9" s="64">
        <v>14</v>
      </c>
      <c r="G9" s="64">
        <v>39</v>
      </c>
      <c r="H9" s="66">
        <v>461.5</v>
      </c>
    </row>
    <row r="10" spans="1:8" x14ac:dyDescent="0.25">
      <c r="A10" s="63" t="s">
        <v>50</v>
      </c>
      <c r="B10" s="64">
        <v>8</v>
      </c>
      <c r="C10" s="66">
        <v>9865</v>
      </c>
      <c r="D10" s="64">
        <v>2</v>
      </c>
      <c r="E10" s="66">
        <v>28</v>
      </c>
      <c r="F10" s="64">
        <v>3</v>
      </c>
      <c r="G10" s="64">
        <v>5</v>
      </c>
      <c r="H10" s="66">
        <v>49</v>
      </c>
    </row>
    <row r="11" spans="1:8" x14ac:dyDescent="0.25">
      <c r="A11" s="63" t="s">
        <v>47</v>
      </c>
      <c r="B11" s="64">
        <v>132</v>
      </c>
      <c r="C11" s="66">
        <v>3894.3500000000004</v>
      </c>
      <c r="D11" s="64">
        <v>122</v>
      </c>
      <c r="E11" s="66">
        <v>2340.0500000000002</v>
      </c>
      <c r="F11" s="64">
        <v>0</v>
      </c>
      <c r="G11" s="64">
        <v>106</v>
      </c>
      <c r="H11" s="66">
        <v>1228.8699999999999</v>
      </c>
    </row>
    <row r="12" spans="1:8" x14ac:dyDescent="0.25">
      <c r="A12" s="63" t="s">
        <v>46</v>
      </c>
      <c r="B12" s="64">
        <v>185</v>
      </c>
      <c r="C12" s="66">
        <v>5008.3999999999996</v>
      </c>
      <c r="D12" s="64">
        <v>181</v>
      </c>
      <c r="E12" s="66">
        <v>4119.7</v>
      </c>
      <c r="F12" s="64">
        <v>4</v>
      </c>
      <c r="G12" s="64">
        <v>159</v>
      </c>
      <c r="H12" s="66">
        <v>2332.3000000000002</v>
      </c>
    </row>
    <row r="13" spans="1:8" x14ac:dyDescent="0.25">
      <c r="A13" s="63" t="s">
        <v>48</v>
      </c>
      <c r="B13" s="64">
        <v>89</v>
      </c>
      <c r="C13" s="66">
        <v>1220.3999999999996</v>
      </c>
      <c r="D13" s="64">
        <v>91</v>
      </c>
      <c r="E13" s="66">
        <v>1179.9000000000001</v>
      </c>
      <c r="F13" s="64">
        <v>4</v>
      </c>
      <c r="G13" s="64">
        <v>85</v>
      </c>
      <c r="H13" s="66">
        <v>985.92000000000007</v>
      </c>
    </row>
    <row r="14" spans="1:8" x14ac:dyDescent="0.25">
      <c r="A14" s="63" t="s">
        <v>49</v>
      </c>
      <c r="B14" s="64">
        <v>181</v>
      </c>
      <c r="C14" s="66">
        <v>4580.4500000000007</v>
      </c>
      <c r="D14" s="64">
        <v>164</v>
      </c>
      <c r="E14" s="66">
        <v>3349.5</v>
      </c>
      <c r="F14" s="64">
        <v>3</v>
      </c>
      <c r="G14" s="64">
        <v>102</v>
      </c>
      <c r="H14" s="66">
        <v>1402.1000000000004</v>
      </c>
    </row>
    <row r="15" spans="1:8" x14ac:dyDescent="0.25">
      <c r="A15" s="63" t="s">
        <v>51</v>
      </c>
      <c r="B15" s="64">
        <v>111</v>
      </c>
      <c r="C15" s="66">
        <v>1379.4099999999999</v>
      </c>
      <c r="D15" s="64">
        <v>153</v>
      </c>
      <c r="E15" s="66">
        <v>1758.5900000000001</v>
      </c>
      <c r="F15" s="64">
        <v>3</v>
      </c>
      <c r="G15" s="64">
        <v>174</v>
      </c>
      <c r="H15" s="66">
        <v>3185.29</v>
      </c>
    </row>
    <row r="16" spans="1:8" x14ac:dyDescent="0.25">
      <c r="A16" s="63" t="s">
        <v>45</v>
      </c>
      <c r="B16" s="64">
        <v>159</v>
      </c>
      <c r="C16" s="66">
        <v>2125.1999999999998</v>
      </c>
      <c r="D16" s="64">
        <v>124</v>
      </c>
      <c r="E16" s="66">
        <v>1882.5</v>
      </c>
      <c r="F16" s="64">
        <v>24</v>
      </c>
      <c r="G16" s="64">
        <v>237</v>
      </c>
      <c r="H16" s="66">
        <v>1733.48</v>
      </c>
    </row>
    <row r="17" spans="1:8" x14ac:dyDescent="0.25">
      <c r="A17" s="75"/>
      <c r="B17" s="76"/>
      <c r="C17" s="76"/>
      <c r="D17" s="76"/>
      <c r="E17" s="76"/>
      <c r="F17" s="76"/>
      <c r="G17" s="76"/>
      <c r="H17" s="76"/>
    </row>
    <row r="18" spans="1:8" x14ac:dyDescent="0.25">
      <c r="A18" s="70"/>
      <c r="B18" s="77"/>
      <c r="C18" s="77"/>
      <c r="D18" s="77"/>
      <c r="E18" s="77"/>
      <c r="F18" s="77"/>
      <c r="G18" s="77"/>
      <c r="H18" s="77"/>
    </row>
    <row r="19" spans="1:8" x14ac:dyDescent="0.25">
      <c r="A19" s="78"/>
      <c r="B19" s="79" t="s">
        <v>37</v>
      </c>
      <c r="C19" s="77"/>
      <c r="D19" s="77"/>
      <c r="E19" s="77"/>
      <c r="F19" s="77"/>
      <c r="G19" s="77"/>
      <c r="H19" s="77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24" sqref="G24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6.25" customHeight="1" x14ac:dyDescent="0.25">
      <c r="A1" s="107" t="s">
        <v>27</v>
      </c>
      <c r="B1" s="107"/>
      <c r="C1" s="107"/>
      <c r="D1" s="107"/>
      <c r="E1" s="107"/>
      <c r="F1" s="107"/>
      <c r="G1" s="107"/>
      <c r="H1" s="107"/>
    </row>
    <row r="2" spans="1:8" x14ac:dyDescent="0.25">
      <c r="A2" s="70"/>
      <c r="B2" s="71"/>
      <c r="C2" s="71"/>
      <c r="D2" s="71"/>
      <c r="E2" s="71"/>
      <c r="F2" s="71"/>
      <c r="G2" s="71"/>
      <c r="H2" s="71"/>
    </row>
    <row r="3" spans="1:8" x14ac:dyDescent="0.25">
      <c r="A3" s="70"/>
      <c r="B3" s="71"/>
      <c r="C3" s="71"/>
      <c r="D3" s="71"/>
      <c r="E3" s="71"/>
      <c r="F3" s="71"/>
      <c r="G3" s="71"/>
      <c r="H3" s="71"/>
    </row>
    <row r="4" spans="1:8" ht="32.25" customHeight="1" x14ac:dyDescent="0.25">
      <c r="A4" s="72"/>
      <c r="B4" s="108" t="s">
        <v>28</v>
      </c>
      <c r="C4" s="108"/>
      <c r="D4" s="108" t="s">
        <v>29</v>
      </c>
      <c r="E4" s="108"/>
      <c r="F4" s="109" t="s">
        <v>30</v>
      </c>
      <c r="G4" s="109" t="s">
        <v>31</v>
      </c>
      <c r="H4" s="109" t="s">
        <v>32</v>
      </c>
    </row>
    <row r="5" spans="1:8" ht="30.75" customHeight="1" x14ac:dyDescent="0.25">
      <c r="A5" s="73" t="s">
        <v>61</v>
      </c>
      <c r="B5" s="74" t="s">
        <v>33</v>
      </c>
      <c r="C5" s="74" t="s">
        <v>34</v>
      </c>
      <c r="D5" s="74" t="s">
        <v>35</v>
      </c>
      <c r="E5" s="74" t="s">
        <v>36</v>
      </c>
      <c r="F5" s="109"/>
      <c r="G5" s="109"/>
      <c r="H5" s="109"/>
    </row>
    <row r="6" spans="1:8" x14ac:dyDescent="0.25">
      <c r="A6" s="61" t="s">
        <v>72</v>
      </c>
      <c r="B6" s="62">
        <v>4117</v>
      </c>
      <c r="C6" s="65">
        <v>117798.59</v>
      </c>
      <c r="D6" s="62">
        <v>3542</v>
      </c>
      <c r="E6" s="65">
        <v>76612.960000000006</v>
      </c>
      <c r="F6" s="62">
        <v>383</v>
      </c>
      <c r="G6" s="62">
        <v>3052</v>
      </c>
      <c r="H6" s="65">
        <v>52908.39</v>
      </c>
    </row>
    <row r="7" spans="1:8" x14ac:dyDescent="0.25">
      <c r="A7" s="63" t="s">
        <v>44</v>
      </c>
      <c r="B7" s="64">
        <v>880</v>
      </c>
      <c r="C7" s="66">
        <v>30756.639999999999</v>
      </c>
      <c r="D7" s="64">
        <v>764</v>
      </c>
      <c r="E7" s="66">
        <v>18803.18</v>
      </c>
      <c r="F7" s="64">
        <v>111</v>
      </c>
      <c r="G7" s="64">
        <v>585</v>
      </c>
      <c r="H7" s="66">
        <v>10649.75</v>
      </c>
    </row>
    <row r="8" spans="1:8" x14ac:dyDescent="0.25">
      <c r="A8" s="63" t="s">
        <v>43</v>
      </c>
      <c r="B8" s="64">
        <v>814</v>
      </c>
      <c r="C8" s="66">
        <v>29152.74</v>
      </c>
      <c r="D8" s="64">
        <v>512</v>
      </c>
      <c r="E8" s="66">
        <v>16235.54</v>
      </c>
      <c r="F8" s="64">
        <v>60</v>
      </c>
      <c r="G8" s="64">
        <v>501</v>
      </c>
      <c r="H8" s="66">
        <v>12764.18</v>
      </c>
    </row>
    <row r="9" spans="1:8" x14ac:dyDescent="0.25">
      <c r="A9" s="63" t="s">
        <v>52</v>
      </c>
      <c r="B9" s="64">
        <v>87</v>
      </c>
      <c r="C9" s="66">
        <v>2022</v>
      </c>
      <c r="D9" s="64">
        <v>79</v>
      </c>
      <c r="E9" s="66">
        <v>1488</v>
      </c>
      <c r="F9" s="64">
        <v>22</v>
      </c>
      <c r="G9" s="64">
        <v>94</v>
      </c>
      <c r="H9" s="66">
        <v>964.5</v>
      </c>
    </row>
    <row r="10" spans="1:8" x14ac:dyDescent="0.25">
      <c r="A10" s="63" t="s">
        <v>50</v>
      </c>
      <c r="B10" s="64">
        <v>12</v>
      </c>
      <c r="C10" s="66">
        <v>9908</v>
      </c>
      <c r="D10" s="64">
        <v>6</v>
      </c>
      <c r="E10" s="66">
        <v>70</v>
      </c>
      <c r="F10" s="64">
        <v>5</v>
      </c>
      <c r="G10" s="64">
        <v>7</v>
      </c>
      <c r="H10" s="66">
        <v>79</v>
      </c>
    </row>
    <row r="11" spans="1:8" x14ac:dyDescent="0.25">
      <c r="A11" s="63" t="s">
        <v>47</v>
      </c>
      <c r="B11" s="64">
        <v>358</v>
      </c>
      <c r="C11" s="66">
        <v>7855.35</v>
      </c>
      <c r="D11" s="64">
        <v>394</v>
      </c>
      <c r="E11" s="66">
        <v>6914.05</v>
      </c>
      <c r="F11" s="64">
        <v>4</v>
      </c>
      <c r="G11" s="64">
        <v>277</v>
      </c>
      <c r="H11" s="66">
        <v>3796.87</v>
      </c>
    </row>
    <row r="12" spans="1:8" x14ac:dyDescent="0.25">
      <c r="A12" s="63" t="s">
        <v>46</v>
      </c>
      <c r="B12" s="64">
        <v>438</v>
      </c>
      <c r="C12" s="66">
        <v>10260.4</v>
      </c>
      <c r="D12" s="64">
        <v>384</v>
      </c>
      <c r="E12" s="66">
        <v>7797.7</v>
      </c>
      <c r="F12" s="64">
        <v>26</v>
      </c>
      <c r="G12" s="64">
        <v>375</v>
      </c>
      <c r="H12" s="66">
        <v>7203.3</v>
      </c>
    </row>
    <row r="13" spans="1:8" x14ac:dyDescent="0.25">
      <c r="A13" s="63" t="s">
        <v>48</v>
      </c>
      <c r="B13" s="64">
        <v>221</v>
      </c>
      <c r="C13" s="66">
        <v>4979.3999999999996</v>
      </c>
      <c r="D13" s="64">
        <v>218</v>
      </c>
      <c r="E13" s="66">
        <v>3360.9</v>
      </c>
      <c r="F13" s="64">
        <v>7</v>
      </c>
      <c r="G13" s="64">
        <v>234</v>
      </c>
      <c r="H13" s="66">
        <v>2546.92</v>
      </c>
    </row>
    <row r="14" spans="1:8" x14ac:dyDescent="0.25">
      <c r="A14" s="63" t="s">
        <v>49</v>
      </c>
      <c r="B14" s="64">
        <v>422</v>
      </c>
      <c r="C14" s="66">
        <v>10199.450000000001</v>
      </c>
      <c r="D14" s="64">
        <v>398</v>
      </c>
      <c r="E14" s="66">
        <v>8950.5</v>
      </c>
      <c r="F14" s="64">
        <v>20</v>
      </c>
      <c r="G14" s="64">
        <v>250</v>
      </c>
      <c r="H14" s="66">
        <v>5453.1</v>
      </c>
    </row>
    <row r="15" spans="1:8" x14ac:dyDescent="0.25">
      <c r="A15" s="63" t="s">
        <v>51</v>
      </c>
      <c r="B15" s="64">
        <v>417</v>
      </c>
      <c r="C15" s="66">
        <v>5151.41</v>
      </c>
      <c r="D15" s="64">
        <v>430</v>
      </c>
      <c r="E15" s="66">
        <v>6042.59</v>
      </c>
      <c r="F15" s="64">
        <v>29</v>
      </c>
      <c r="G15" s="64">
        <v>363</v>
      </c>
      <c r="H15" s="66">
        <v>6397.29</v>
      </c>
    </row>
    <row r="16" spans="1:8" x14ac:dyDescent="0.25">
      <c r="A16" s="63" t="s">
        <v>45</v>
      </c>
      <c r="B16" s="64">
        <v>468</v>
      </c>
      <c r="C16" s="66">
        <v>7513.2</v>
      </c>
      <c r="D16" s="64">
        <v>357</v>
      </c>
      <c r="E16" s="66">
        <v>6950.5</v>
      </c>
      <c r="F16" s="64">
        <v>99</v>
      </c>
      <c r="G16" s="64">
        <v>366</v>
      </c>
      <c r="H16" s="66">
        <v>3053.48</v>
      </c>
    </row>
    <row r="17" spans="1:8" x14ac:dyDescent="0.25">
      <c r="A17" s="75"/>
      <c r="B17" s="76"/>
      <c r="C17" s="76"/>
      <c r="D17" s="76"/>
      <c r="E17" s="76"/>
      <c r="F17" s="76"/>
      <c r="G17" s="76"/>
      <c r="H17" s="76"/>
    </row>
    <row r="18" spans="1:8" x14ac:dyDescent="0.25">
      <c r="A18" s="70"/>
      <c r="B18" s="77"/>
      <c r="C18" s="77"/>
      <c r="D18" s="77"/>
      <c r="E18" s="77"/>
      <c r="F18" s="77"/>
      <c r="G18" s="77"/>
      <c r="H18" s="77"/>
    </row>
    <row r="19" spans="1:8" x14ac:dyDescent="0.25">
      <c r="A19" s="78"/>
      <c r="B19" s="79" t="s">
        <v>37</v>
      </c>
      <c r="C19" s="77"/>
      <c r="D19" s="77"/>
      <c r="E19" s="77"/>
      <c r="F19" s="77"/>
      <c r="G19" s="77"/>
      <c r="H19" s="77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8" sqref="G8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1" customHeight="1" x14ac:dyDescent="0.25">
      <c r="A1" s="110" t="s">
        <v>27</v>
      </c>
      <c r="B1" s="110"/>
      <c r="C1" s="110"/>
      <c r="D1" s="110"/>
      <c r="E1" s="110"/>
      <c r="F1" s="110"/>
      <c r="G1" s="110"/>
      <c r="H1" s="110"/>
    </row>
    <row r="2" spans="1:8" x14ac:dyDescent="0.25">
      <c r="A2" s="70"/>
      <c r="B2" s="71"/>
      <c r="C2" s="71"/>
      <c r="D2" s="71"/>
      <c r="E2" s="71"/>
      <c r="F2" s="71"/>
      <c r="G2" s="71"/>
      <c r="H2" s="71"/>
    </row>
    <row r="3" spans="1:8" x14ac:dyDescent="0.25">
      <c r="A3" s="70"/>
      <c r="B3" s="71"/>
      <c r="C3" s="71"/>
      <c r="D3" s="71"/>
      <c r="E3" s="71"/>
      <c r="F3" s="71"/>
      <c r="G3" s="71"/>
      <c r="H3" s="71"/>
    </row>
    <row r="4" spans="1:8" ht="32.25" customHeight="1" x14ac:dyDescent="0.25">
      <c r="A4" s="72"/>
      <c r="B4" s="108" t="s">
        <v>28</v>
      </c>
      <c r="C4" s="108"/>
      <c r="D4" s="108" t="s">
        <v>29</v>
      </c>
      <c r="E4" s="108"/>
      <c r="F4" s="109" t="s">
        <v>30</v>
      </c>
      <c r="G4" s="109" t="s">
        <v>31</v>
      </c>
      <c r="H4" s="109" t="s">
        <v>32</v>
      </c>
    </row>
    <row r="5" spans="1:8" ht="30.75" customHeight="1" x14ac:dyDescent="0.25">
      <c r="A5" s="73" t="s">
        <v>61</v>
      </c>
      <c r="B5" s="80" t="s">
        <v>33</v>
      </c>
      <c r="C5" s="80" t="s">
        <v>34</v>
      </c>
      <c r="D5" s="80" t="s">
        <v>35</v>
      </c>
      <c r="E5" s="80" t="s">
        <v>36</v>
      </c>
      <c r="F5" s="109"/>
      <c r="G5" s="109"/>
      <c r="H5" s="109"/>
    </row>
    <row r="6" spans="1:8" x14ac:dyDescent="0.25">
      <c r="A6" s="61" t="s">
        <v>73</v>
      </c>
      <c r="B6" s="62">
        <f>SUM(B7:B16)</f>
        <v>475</v>
      </c>
      <c r="C6" s="65">
        <f t="shared" ref="C6:H6" si="0">SUM(C7:C16)</f>
        <v>21391.08</v>
      </c>
      <c r="D6" s="62">
        <f t="shared" si="0"/>
        <v>554</v>
      </c>
      <c r="E6" s="65">
        <f t="shared" si="0"/>
        <v>9794.4900000000016</v>
      </c>
      <c r="F6" s="62">
        <f t="shared" si="0"/>
        <v>23</v>
      </c>
      <c r="G6" s="62">
        <f t="shared" si="0"/>
        <v>493</v>
      </c>
      <c r="H6" s="65">
        <f t="shared" si="0"/>
        <v>9924.51</v>
      </c>
    </row>
    <row r="7" spans="1:8" x14ac:dyDescent="0.25">
      <c r="A7" s="63" t="s">
        <v>44</v>
      </c>
      <c r="B7" s="64">
        <v>88</v>
      </c>
      <c r="C7" s="64">
        <v>3156.02</v>
      </c>
      <c r="D7" s="64">
        <v>57</v>
      </c>
      <c r="E7" s="64">
        <v>1212.0899999999999</v>
      </c>
      <c r="F7" s="64">
        <v>5</v>
      </c>
      <c r="G7" s="64">
        <v>117</v>
      </c>
      <c r="H7" s="64">
        <v>1994.2</v>
      </c>
    </row>
    <row r="8" spans="1:8" x14ac:dyDescent="0.25">
      <c r="A8" s="63" t="s">
        <v>43</v>
      </c>
      <c r="B8" s="64">
        <v>91</v>
      </c>
      <c r="C8" s="64">
        <v>2817.8</v>
      </c>
      <c r="D8" s="64">
        <v>105</v>
      </c>
      <c r="E8" s="64">
        <v>2562</v>
      </c>
      <c r="F8" s="64">
        <v>5</v>
      </c>
      <c r="G8" s="64">
        <v>79</v>
      </c>
      <c r="H8" s="64">
        <v>1843</v>
      </c>
    </row>
    <row r="9" spans="1:8" x14ac:dyDescent="0.25">
      <c r="A9" s="63" t="s">
        <v>52</v>
      </c>
      <c r="B9" s="64">
        <v>12</v>
      </c>
      <c r="C9" s="64">
        <v>115</v>
      </c>
      <c r="D9" s="64">
        <v>28</v>
      </c>
      <c r="E9" s="64">
        <v>428</v>
      </c>
      <c r="F9" s="64">
        <v>1</v>
      </c>
      <c r="G9" s="64">
        <v>9</v>
      </c>
      <c r="H9" s="64">
        <v>58</v>
      </c>
    </row>
    <row r="10" spans="1:8" x14ac:dyDescent="0.25">
      <c r="A10" s="63" t="s">
        <v>50</v>
      </c>
      <c r="B10" s="64">
        <v>5</v>
      </c>
      <c r="C10" s="64">
        <v>9813</v>
      </c>
      <c r="D10" s="64">
        <v>2</v>
      </c>
      <c r="E10" s="64">
        <v>29</v>
      </c>
      <c r="F10" s="64">
        <v>2</v>
      </c>
      <c r="G10" s="64">
        <v>4</v>
      </c>
      <c r="H10" s="64">
        <v>32</v>
      </c>
    </row>
    <row r="11" spans="1:8" x14ac:dyDescent="0.25">
      <c r="A11" s="63" t="s">
        <v>47</v>
      </c>
      <c r="B11" s="64">
        <v>50</v>
      </c>
      <c r="C11" s="64">
        <v>587.96</v>
      </c>
      <c r="D11" s="64">
        <v>99</v>
      </c>
      <c r="E11" s="64">
        <v>1799.2</v>
      </c>
      <c r="F11" s="64">
        <v>0</v>
      </c>
      <c r="G11" s="64">
        <v>62</v>
      </c>
      <c r="H11" s="64">
        <v>2526.56</v>
      </c>
    </row>
    <row r="12" spans="1:8" x14ac:dyDescent="0.25">
      <c r="A12" s="63" t="s">
        <v>46</v>
      </c>
      <c r="B12" s="64">
        <v>40</v>
      </c>
      <c r="C12" s="64">
        <v>648.4</v>
      </c>
      <c r="D12" s="64">
        <v>37</v>
      </c>
      <c r="E12" s="64">
        <v>414.5</v>
      </c>
      <c r="F12" s="64">
        <v>3</v>
      </c>
      <c r="G12" s="64">
        <v>54</v>
      </c>
      <c r="H12" s="64">
        <v>841</v>
      </c>
    </row>
    <row r="13" spans="1:8" x14ac:dyDescent="0.25">
      <c r="A13" s="63" t="s">
        <v>48</v>
      </c>
      <c r="B13" s="64">
        <v>17</v>
      </c>
      <c r="C13" s="64">
        <v>1425</v>
      </c>
      <c r="D13" s="64">
        <v>33</v>
      </c>
      <c r="E13" s="64">
        <v>330</v>
      </c>
      <c r="F13" s="64">
        <v>2</v>
      </c>
      <c r="G13" s="64">
        <v>9</v>
      </c>
      <c r="H13" s="64">
        <v>108</v>
      </c>
    </row>
    <row r="14" spans="1:8" x14ac:dyDescent="0.25">
      <c r="A14" s="63" t="s">
        <v>49</v>
      </c>
      <c r="B14" s="64">
        <v>47</v>
      </c>
      <c r="C14" s="64">
        <v>1204.6500000000001</v>
      </c>
      <c r="D14" s="64">
        <v>44</v>
      </c>
      <c r="E14" s="64">
        <v>491</v>
      </c>
      <c r="F14" s="64">
        <v>4</v>
      </c>
      <c r="G14" s="64">
        <v>45</v>
      </c>
      <c r="H14" s="64">
        <v>1223</v>
      </c>
    </row>
    <row r="15" spans="1:8" x14ac:dyDescent="0.25">
      <c r="A15" s="63" t="s">
        <v>51</v>
      </c>
      <c r="B15" s="64">
        <v>69</v>
      </c>
      <c r="C15" s="64">
        <v>909.25</v>
      </c>
      <c r="D15" s="64">
        <v>96</v>
      </c>
      <c r="E15" s="64">
        <v>1483</v>
      </c>
      <c r="F15" s="64">
        <v>1</v>
      </c>
      <c r="G15" s="64">
        <v>58</v>
      </c>
      <c r="H15" s="64">
        <v>578.25</v>
      </c>
    </row>
    <row r="16" spans="1:8" x14ac:dyDescent="0.25">
      <c r="A16" s="63" t="s">
        <v>45</v>
      </c>
      <c r="B16" s="64">
        <v>56</v>
      </c>
      <c r="C16" s="64">
        <v>714</v>
      </c>
      <c r="D16" s="64">
        <v>53</v>
      </c>
      <c r="E16" s="64">
        <v>1045.7</v>
      </c>
      <c r="F16" s="64">
        <v>0</v>
      </c>
      <c r="G16" s="64">
        <v>56</v>
      </c>
      <c r="H16" s="64">
        <v>720.5</v>
      </c>
    </row>
    <row r="17" spans="1:8" x14ac:dyDescent="0.25">
      <c r="A17" s="75"/>
      <c r="B17" s="76"/>
      <c r="C17" s="76"/>
      <c r="D17" s="76"/>
      <c r="E17" s="76"/>
      <c r="F17" s="76"/>
      <c r="G17" s="76"/>
      <c r="H17" s="76"/>
    </row>
    <row r="18" spans="1:8" x14ac:dyDescent="0.25">
      <c r="A18" s="70"/>
      <c r="B18" s="77"/>
      <c r="C18" s="77"/>
      <c r="D18" s="77"/>
      <c r="E18" s="77"/>
      <c r="F18" s="77"/>
      <c r="G18" s="77"/>
      <c r="H18" s="77"/>
    </row>
    <row r="19" spans="1:8" x14ac:dyDescent="0.25">
      <c r="A19" s="78"/>
      <c r="B19" s="79" t="s">
        <v>37</v>
      </c>
      <c r="C19" s="77"/>
      <c r="D19" s="77"/>
      <c r="E19" s="77"/>
      <c r="F19" s="77"/>
      <c r="G19" s="77"/>
      <c r="H19" s="77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9" sqref="E9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1" customHeight="1" x14ac:dyDescent="0.25">
      <c r="A1" s="110" t="s">
        <v>27</v>
      </c>
      <c r="B1" s="110"/>
      <c r="C1" s="110"/>
      <c r="D1" s="110"/>
      <c r="E1" s="110"/>
      <c r="F1" s="110"/>
      <c r="G1" s="110"/>
      <c r="H1" s="110"/>
    </row>
    <row r="2" spans="1:8" x14ac:dyDescent="0.25">
      <c r="B2" s="83"/>
      <c r="C2" s="83"/>
      <c r="D2" s="83"/>
      <c r="E2" s="83"/>
      <c r="F2" s="83"/>
      <c r="G2" s="83"/>
      <c r="H2" s="83"/>
    </row>
    <row r="3" spans="1:8" x14ac:dyDescent="0.25">
      <c r="B3" s="83"/>
      <c r="C3" s="83"/>
      <c r="D3" s="83"/>
      <c r="E3" s="83"/>
      <c r="F3" s="83"/>
      <c r="G3" s="83"/>
      <c r="H3" s="83"/>
    </row>
    <row r="4" spans="1:8" ht="32.25" customHeight="1" x14ac:dyDescent="0.25">
      <c r="A4" s="72"/>
      <c r="B4" s="108" t="s">
        <v>28</v>
      </c>
      <c r="C4" s="108"/>
      <c r="D4" s="108" t="s">
        <v>29</v>
      </c>
      <c r="E4" s="108"/>
      <c r="F4" s="109" t="s">
        <v>30</v>
      </c>
      <c r="G4" s="109" t="s">
        <v>31</v>
      </c>
      <c r="H4" s="109" t="s">
        <v>32</v>
      </c>
    </row>
    <row r="5" spans="1:8" ht="30.75" customHeight="1" x14ac:dyDescent="0.25">
      <c r="A5" s="73" t="s">
        <v>61</v>
      </c>
      <c r="B5" s="81" t="s">
        <v>33</v>
      </c>
      <c r="C5" s="81" t="s">
        <v>34</v>
      </c>
      <c r="D5" s="81" t="s">
        <v>35</v>
      </c>
      <c r="E5" s="81" t="s">
        <v>36</v>
      </c>
      <c r="F5" s="109"/>
      <c r="G5" s="109"/>
      <c r="H5" s="109"/>
    </row>
    <row r="6" spans="1:8" x14ac:dyDescent="0.25">
      <c r="A6" s="61" t="s">
        <v>74</v>
      </c>
      <c r="B6" s="62">
        <v>418</v>
      </c>
      <c r="C6" s="65">
        <v>19984.699999999997</v>
      </c>
      <c r="D6" s="62">
        <v>414</v>
      </c>
      <c r="E6" s="65">
        <v>7263.5950000000003</v>
      </c>
      <c r="F6" s="62">
        <v>17</v>
      </c>
      <c r="G6" s="62">
        <v>321</v>
      </c>
      <c r="H6" s="65">
        <v>6514.23</v>
      </c>
    </row>
    <row r="7" spans="1:8" x14ac:dyDescent="0.25">
      <c r="A7" s="84" t="s">
        <v>44</v>
      </c>
      <c r="B7" s="85">
        <v>86</v>
      </c>
      <c r="C7" s="86">
        <v>2650.5</v>
      </c>
      <c r="D7" s="85">
        <v>114</v>
      </c>
      <c r="E7" s="86">
        <v>1744.345</v>
      </c>
      <c r="F7" s="85">
        <v>8</v>
      </c>
      <c r="G7" s="85">
        <v>44</v>
      </c>
      <c r="H7" s="86">
        <v>1679.92</v>
      </c>
    </row>
    <row r="8" spans="1:8" x14ac:dyDescent="0.25">
      <c r="A8" s="84" t="s">
        <v>43</v>
      </c>
      <c r="B8" s="85">
        <v>67</v>
      </c>
      <c r="C8" s="86">
        <v>2955</v>
      </c>
      <c r="D8" s="85">
        <v>69</v>
      </c>
      <c r="E8" s="86">
        <v>1217.79</v>
      </c>
      <c r="F8" s="85">
        <v>0</v>
      </c>
      <c r="G8" s="85">
        <v>65</v>
      </c>
      <c r="H8" s="86">
        <v>1650</v>
      </c>
    </row>
    <row r="9" spans="1:8" x14ac:dyDescent="0.25">
      <c r="A9" s="84" t="s">
        <v>52</v>
      </c>
      <c r="B9" s="85">
        <v>11</v>
      </c>
      <c r="C9" s="86">
        <v>120</v>
      </c>
      <c r="D9" s="85">
        <v>7</v>
      </c>
      <c r="E9" s="86">
        <v>37</v>
      </c>
      <c r="F9" s="85">
        <v>1</v>
      </c>
      <c r="G9" s="85">
        <v>17</v>
      </c>
      <c r="H9" s="86">
        <v>191</v>
      </c>
    </row>
    <row r="10" spans="1:8" x14ac:dyDescent="0.25">
      <c r="A10" s="84" t="s">
        <v>50</v>
      </c>
      <c r="B10" s="85">
        <v>6</v>
      </c>
      <c r="C10" s="86">
        <v>51.5</v>
      </c>
      <c r="D10" s="85">
        <v>0</v>
      </c>
      <c r="E10" s="86">
        <v>0</v>
      </c>
      <c r="F10" s="85">
        <v>0</v>
      </c>
      <c r="G10" s="85">
        <v>1</v>
      </c>
      <c r="H10" s="86">
        <v>50</v>
      </c>
    </row>
    <row r="11" spans="1:8" x14ac:dyDescent="0.25">
      <c r="A11" s="84" t="s">
        <v>47</v>
      </c>
      <c r="B11" s="85">
        <v>36</v>
      </c>
      <c r="C11" s="86">
        <v>764.85</v>
      </c>
      <c r="D11" s="85">
        <v>33</v>
      </c>
      <c r="E11" s="86">
        <v>446.96000000000004</v>
      </c>
      <c r="F11" s="85">
        <v>0</v>
      </c>
      <c r="G11" s="85">
        <v>14</v>
      </c>
      <c r="H11" s="86">
        <v>277.5</v>
      </c>
    </row>
    <row r="12" spans="1:8" x14ac:dyDescent="0.25">
      <c r="A12" s="84" t="s">
        <v>46</v>
      </c>
      <c r="B12" s="85">
        <v>30</v>
      </c>
      <c r="C12" s="86">
        <v>519</v>
      </c>
      <c r="D12" s="85">
        <v>32</v>
      </c>
      <c r="E12" s="86">
        <v>364</v>
      </c>
      <c r="F12" s="85">
        <v>2</v>
      </c>
      <c r="G12" s="85">
        <v>32</v>
      </c>
      <c r="H12" s="86">
        <v>430.4</v>
      </c>
    </row>
    <row r="13" spans="1:8" x14ac:dyDescent="0.25">
      <c r="A13" s="84" t="s">
        <v>48</v>
      </c>
      <c r="B13" s="85">
        <v>39</v>
      </c>
      <c r="C13" s="86">
        <v>588.5</v>
      </c>
      <c r="D13" s="85">
        <v>26</v>
      </c>
      <c r="E13" s="86">
        <v>517.5</v>
      </c>
      <c r="F13" s="85">
        <v>1</v>
      </c>
      <c r="G13" s="85">
        <v>26</v>
      </c>
      <c r="H13" s="86">
        <v>331</v>
      </c>
    </row>
    <row r="14" spans="1:8" x14ac:dyDescent="0.25">
      <c r="A14" s="84" t="s">
        <v>49</v>
      </c>
      <c r="B14" s="85">
        <v>29</v>
      </c>
      <c r="C14" s="86">
        <v>1311.5500000000002</v>
      </c>
      <c r="D14" s="85">
        <v>34</v>
      </c>
      <c r="E14" s="86">
        <v>1336</v>
      </c>
      <c r="F14" s="85">
        <v>0</v>
      </c>
      <c r="G14" s="85">
        <v>30</v>
      </c>
      <c r="H14" s="86">
        <v>738.61</v>
      </c>
    </row>
    <row r="15" spans="1:8" x14ac:dyDescent="0.25">
      <c r="A15" s="84" t="s">
        <v>51</v>
      </c>
      <c r="B15" s="85">
        <v>61</v>
      </c>
      <c r="C15" s="86">
        <v>708</v>
      </c>
      <c r="D15" s="85">
        <v>58</v>
      </c>
      <c r="E15" s="86">
        <v>677</v>
      </c>
      <c r="F15" s="85">
        <v>2</v>
      </c>
      <c r="G15" s="85">
        <v>35</v>
      </c>
      <c r="H15" s="86">
        <v>499</v>
      </c>
    </row>
    <row r="16" spans="1:8" x14ac:dyDescent="0.25">
      <c r="A16" s="84" t="s">
        <v>45</v>
      </c>
      <c r="B16" s="85">
        <v>51</v>
      </c>
      <c r="C16" s="86">
        <v>515.79999999999995</v>
      </c>
      <c r="D16" s="85">
        <v>41</v>
      </c>
      <c r="E16" s="86">
        <v>923</v>
      </c>
      <c r="F16" s="85">
        <v>3</v>
      </c>
      <c r="G16" s="85">
        <v>57</v>
      </c>
      <c r="H16" s="86">
        <v>666.8</v>
      </c>
    </row>
    <row r="17" spans="2:8" x14ac:dyDescent="0.25">
      <c r="B17" s="83"/>
      <c r="C17" s="83"/>
      <c r="D17" s="83"/>
      <c r="E17" s="83"/>
      <c r="F17" s="83"/>
      <c r="G17" s="83"/>
      <c r="H17" s="83"/>
    </row>
    <row r="18" spans="2:8" x14ac:dyDescent="0.25">
      <c r="B18" s="83"/>
      <c r="C18" s="83"/>
      <c r="D18" s="83"/>
      <c r="E18" s="83"/>
      <c r="F18" s="83"/>
      <c r="G18" s="83"/>
      <c r="H18" s="83"/>
    </row>
    <row r="19" spans="2:8" x14ac:dyDescent="0.25">
      <c r="B19" s="83" t="s">
        <v>37</v>
      </c>
      <c r="C19" s="83"/>
      <c r="D19" s="83"/>
      <c r="E19" s="83"/>
      <c r="F19" s="83"/>
      <c r="G19" s="83"/>
      <c r="H19" s="83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2" workbookViewId="0">
      <selection activeCell="J12" sqref="J12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1" customHeight="1" x14ac:dyDescent="0.25">
      <c r="A1" s="98" t="s">
        <v>27</v>
      </c>
      <c r="B1" s="98"/>
      <c r="C1" s="98"/>
      <c r="D1" s="98"/>
      <c r="E1" s="98"/>
      <c r="F1" s="98"/>
      <c r="G1" s="98"/>
      <c r="H1" s="98"/>
    </row>
    <row r="2" spans="1:8" x14ac:dyDescent="0.25">
      <c r="A2" s="46"/>
      <c r="B2" s="47"/>
      <c r="C2" s="88"/>
      <c r="D2" s="47"/>
      <c r="E2" s="88"/>
      <c r="F2" s="47"/>
      <c r="G2" s="47"/>
      <c r="H2" s="88"/>
    </row>
    <row r="3" spans="1:8" x14ac:dyDescent="0.25">
      <c r="A3" s="46"/>
      <c r="B3" s="47"/>
      <c r="C3" s="88"/>
      <c r="D3" s="47"/>
      <c r="E3" s="88"/>
      <c r="F3" s="47"/>
      <c r="G3" s="47"/>
      <c r="H3" s="88"/>
    </row>
    <row r="4" spans="1:8" ht="32.25" customHeight="1" x14ac:dyDescent="0.25">
      <c r="A4" s="54"/>
      <c r="B4" s="99" t="s">
        <v>28</v>
      </c>
      <c r="C4" s="99"/>
      <c r="D4" s="99" t="s">
        <v>75</v>
      </c>
      <c r="E4" s="99"/>
      <c r="F4" s="100" t="s">
        <v>30</v>
      </c>
      <c r="G4" s="99" t="s">
        <v>76</v>
      </c>
      <c r="H4" s="99"/>
    </row>
    <row r="5" spans="1:8" ht="30.75" customHeight="1" x14ac:dyDescent="0.25">
      <c r="A5" s="55" t="s">
        <v>61</v>
      </c>
      <c r="B5" s="82" t="s">
        <v>33</v>
      </c>
      <c r="C5" s="89" t="s">
        <v>34</v>
      </c>
      <c r="D5" s="82" t="s">
        <v>35</v>
      </c>
      <c r="E5" s="89" t="s">
        <v>36</v>
      </c>
      <c r="F5" s="100"/>
      <c r="G5" s="82" t="s">
        <v>35</v>
      </c>
      <c r="H5" s="89" t="s">
        <v>36</v>
      </c>
    </row>
    <row r="6" spans="1:8" x14ac:dyDescent="0.25">
      <c r="A6" s="57" t="s">
        <v>77</v>
      </c>
      <c r="B6" s="58">
        <v>384</v>
      </c>
      <c r="C6" s="90">
        <v>11937.4</v>
      </c>
      <c r="D6" s="58">
        <v>425</v>
      </c>
      <c r="E6" s="90">
        <v>7747.79</v>
      </c>
      <c r="F6" s="58">
        <v>44</v>
      </c>
      <c r="G6" s="58">
        <v>387</v>
      </c>
      <c r="H6" s="90">
        <v>7845.85</v>
      </c>
    </row>
    <row r="7" spans="1:8" x14ac:dyDescent="0.25">
      <c r="A7" s="59" t="s">
        <v>44</v>
      </c>
      <c r="B7" s="48">
        <v>75</v>
      </c>
      <c r="C7" s="91">
        <v>1348.9</v>
      </c>
      <c r="D7" s="48">
        <v>63</v>
      </c>
      <c r="E7" s="91">
        <v>1258</v>
      </c>
      <c r="F7" s="48">
        <v>8</v>
      </c>
      <c r="G7" s="48">
        <v>58</v>
      </c>
      <c r="H7" s="91">
        <v>1695</v>
      </c>
    </row>
    <row r="8" spans="1:8" x14ac:dyDescent="0.25">
      <c r="A8" s="59" t="s">
        <v>43</v>
      </c>
      <c r="B8" s="48">
        <v>49</v>
      </c>
      <c r="C8" s="91">
        <v>1875</v>
      </c>
      <c r="D8" s="48">
        <v>72</v>
      </c>
      <c r="E8" s="91">
        <v>1954.7</v>
      </c>
      <c r="F8" s="48">
        <v>1</v>
      </c>
      <c r="G8" s="48">
        <v>48</v>
      </c>
      <c r="H8" s="91">
        <v>1624</v>
      </c>
    </row>
    <row r="9" spans="1:8" x14ac:dyDescent="0.25">
      <c r="A9" s="59" t="s">
        <v>52</v>
      </c>
      <c r="B9" s="48">
        <v>5</v>
      </c>
      <c r="C9" s="91">
        <v>64</v>
      </c>
      <c r="D9" s="48">
        <v>17</v>
      </c>
      <c r="E9" s="91">
        <v>203</v>
      </c>
      <c r="F9" s="48">
        <v>2</v>
      </c>
      <c r="G9" s="48">
        <v>8</v>
      </c>
      <c r="H9" s="91">
        <v>107</v>
      </c>
    </row>
    <row r="10" spans="1:8" x14ac:dyDescent="0.25">
      <c r="A10" s="59" t="s">
        <v>50</v>
      </c>
      <c r="B10" s="48">
        <v>1</v>
      </c>
      <c r="C10" s="91">
        <v>4500</v>
      </c>
      <c r="D10" s="48">
        <v>2</v>
      </c>
      <c r="E10" s="91">
        <v>72</v>
      </c>
      <c r="F10" s="48">
        <v>1</v>
      </c>
      <c r="G10" s="48">
        <v>1</v>
      </c>
      <c r="H10" s="91">
        <v>4</v>
      </c>
    </row>
    <row r="11" spans="1:8" x14ac:dyDescent="0.25">
      <c r="A11" s="59" t="s">
        <v>47</v>
      </c>
      <c r="B11" s="48">
        <v>72</v>
      </c>
      <c r="C11" s="91">
        <v>1105</v>
      </c>
      <c r="D11" s="48">
        <v>46</v>
      </c>
      <c r="E11" s="91">
        <v>816.78</v>
      </c>
      <c r="F11" s="48">
        <v>0</v>
      </c>
      <c r="G11" s="48">
        <v>53</v>
      </c>
      <c r="H11" s="91">
        <v>715.35</v>
      </c>
    </row>
    <row r="12" spans="1:8" x14ac:dyDescent="0.25">
      <c r="A12" s="59" t="s">
        <v>46</v>
      </c>
      <c r="B12" s="48">
        <v>34</v>
      </c>
      <c r="C12" s="91">
        <v>554</v>
      </c>
      <c r="D12" s="48">
        <v>59</v>
      </c>
      <c r="E12" s="91">
        <v>729.4</v>
      </c>
      <c r="F12" s="48">
        <v>2</v>
      </c>
      <c r="G12" s="48">
        <v>51</v>
      </c>
      <c r="H12" s="91">
        <v>909</v>
      </c>
    </row>
    <row r="13" spans="1:8" x14ac:dyDescent="0.25">
      <c r="A13" s="59" t="s">
        <v>48</v>
      </c>
      <c r="B13" s="48">
        <v>11</v>
      </c>
      <c r="C13" s="91">
        <v>161</v>
      </c>
      <c r="D13" s="48">
        <v>24</v>
      </c>
      <c r="E13" s="91">
        <v>289.39999999999998</v>
      </c>
      <c r="F13" s="48">
        <v>2</v>
      </c>
      <c r="G13" s="48">
        <v>26</v>
      </c>
      <c r="H13" s="91">
        <v>512.5</v>
      </c>
    </row>
    <row r="14" spans="1:8" x14ac:dyDescent="0.25">
      <c r="A14" s="59" t="s">
        <v>49</v>
      </c>
      <c r="B14" s="48">
        <v>23</v>
      </c>
      <c r="C14" s="91">
        <v>906.5</v>
      </c>
      <c r="D14" s="48">
        <v>29</v>
      </c>
      <c r="E14" s="91">
        <v>604.61</v>
      </c>
      <c r="F14" s="48">
        <v>8</v>
      </c>
      <c r="G14" s="48">
        <v>23</v>
      </c>
      <c r="H14" s="91">
        <v>1090</v>
      </c>
    </row>
    <row r="15" spans="1:8" x14ac:dyDescent="0.25">
      <c r="A15" s="59" t="s">
        <v>51</v>
      </c>
      <c r="B15" s="48">
        <v>70</v>
      </c>
      <c r="C15" s="91">
        <v>1017</v>
      </c>
      <c r="D15" s="48">
        <v>75</v>
      </c>
      <c r="E15" s="91">
        <v>906.1</v>
      </c>
      <c r="F15" s="48">
        <v>6</v>
      </c>
      <c r="G15" s="48">
        <v>60</v>
      </c>
      <c r="H15" s="91">
        <v>658</v>
      </c>
    </row>
    <row r="16" spans="1:8" x14ac:dyDescent="0.25">
      <c r="A16" s="59" t="s">
        <v>45</v>
      </c>
      <c r="B16" s="48">
        <v>44</v>
      </c>
      <c r="C16" s="91">
        <v>406</v>
      </c>
      <c r="D16" s="48">
        <v>38</v>
      </c>
      <c r="E16" s="91">
        <v>913.8</v>
      </c>
      <c r="F16" s="48">
        <v>14</v>
      </c>
      <c r="G16" s="48">
        <v>59</v>
      </c>
      <c r="H16" s="91">
        <v>531</v>
      </c>
    </row>
    <row r="17" spans="1:8" x14ac:dyDescent="0.25">
      <c r="A17" s="49"/>
      <c r="B17" s="50"/>
      <c r="C17" s="92"/>
      <c r="D17" s="50"/>
      <c r="E17" s="92"/>
      <c r="F17" s="50"/>
      <c r="G17" s="50"/>
      <c r="H17" s="92"/>
    </row>
    <row r="18" spans="1:8" x14ac:dyDescent="0.25">
      <c r="A18" s="46"/>
      <c r="B18" s="51"/>
      <c r="C18" s="93"/>
      <c r="D18" s="51"/>
      <c r="E18" s="93"/>
      <c r="F18" s="51"/>
      <c r="G18" s="51"/>
      <c r="H18" s="93"/>
    </row>
    <row r="19" spans="1:8" x14ac:dyDescent="0.25">
      <c r="A19" s="52"/>
      <c r="B19" s="53" t="s">
        <v>37</v>
      </c>
      <c r="C19" s="93"/>
      <c r="D19" s="51"/>
      <c r="E19" s="93"/>
      <c r="F19" s="51"/>
      <c r="G19" s="51"/>
      <c r="H19" s="93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G4" sqref="G4:H4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56.25" customHeight="1" x14ac:dyDescent="0.25">
      <c r="A1" s="107" t="s">
        <v>78</v>
      </c>
      <c r="B1" s="107"/>
      <c r="C1" s="107"/>
      <c r="D1" s="107"/>
      <c r="E1" s="107"/>
      <c r="F1" s="107"/>
      <c r="G1" s="107"/>
      <c r="H1" s="107"/>
    </row>
    <row r="2" spans="1:8" x14ac:dyDescent="0.25">
      <c r="A2" s="70"/>
      <c r="B2" s="71"/>
      <c r="C2" s="71"/>
      <c r="D2" s="71"/>
      <c r="E2" s="71"/>
      <c r="F2" s="71"/>
      <c r="G2" s="71"/>
      <c r="H2" s="71"/>
    </row>
    <row r="3" spans="1:8" x14ac:dyDescent="0.25">
      <c r="A3" s="70"/>
      <c r="B3" s="71"/>
      <c r="C3" s="71"/>
      <c r="D3" s="71"/>
      <c r="E3" s="71"/>
      <c r="F3" s="71"/>
      <c r="G3" s="71"/>
      <c r="H3" s="71"/>
    </row>
    <row r="4" spans="1:8" ht="32.25" customHeight="1" x14ac:dyDescent="0.25">
      <c r="A4" s="54"/>
      <c r="B4" s="120" t="s">
        <v>28</v>
      </c>
      <c r="C4" s="121"/>
      <c r="D4" s="120" t="s">
        <v>75</v>
      </c>
      <c r="E4" s="121"/>
      <c r="F4" s="122" t="s">
        <v>30</v>
      </c>
      <c r="G4" s="99" t="s">
        <v>76</v>
      </c>
      <c r="H4" s="99"/>
    </row>
    <row r="5" spans="1:8" ht="30.75" customHeight="1" x14ac:dyDescent="0.25">
      <c r="A5" s="55" t="s">
        <v>61</v>
      </c>
      <c r="B5" s="87" t="s">
        <v>33</v>
      </c>
      <c r="C5" s="89" t="s">
        <v>34</v>
      </c>
      <c r="D5" s="87" t="s">
        <v>35</v>
      </c>
      <c r="E5" s="89" t="s">
        <v>36</v>
      </c>
      <c r="F5" s="123"/>
      <c r="G5" s="87" t="s">
        <v>35</v>
      </c>
      <c r="H5" s="89" t="s">
        <v>36</v>
      </c>
    </row>
    <row r="6" spans="1:8" x14ac:dyDescent="0.25">
      <c r="A6" s="61" t="s">
        <v>79</v>
      </c>
      <c r="B6" s="62">
        <v>1275</v>
      </c>
      <c r="C6" s="65">
        <v>43513.18</v>
      </c>
      <c r="D6" s="62">
        <v>1393</v>
      </c>
      <c r="E6" s="65">
        <v>24805.874999999996</v>
      </c>
      <c r="F6" s="62">
        <v>84</v>
      </c>
      <c r="G6" s="62">
        <v>1201</v>
      </c>
      <c r="H6" s="65">
        <v>24284.59</v>
      </c>
    </row>
    <row r="7" spans="1:8" x14ac:dyDescent="0.25">
      <c r="A7" s="63" t="s">
        <v>44</v>
      </c>
      <c r="B7" s="64">
        <v>249</v>
      </c>
      <c r="C7" s="66">
        <v>7155.42</v>
      </c>
      <c r="D7" s="64">
        <v>234</v>
      </c>
      <c r="E7" s="66">
        <v>4214.4349999999995</v>
      </c>
      <c r="F7" s="64">
        <v>21</v>
      </c>
      <c r="G7" s="64">
        <v>219</v>
      </c>
      <c r="H7" s="66">
        <v>5369.12</v>
      </c>
    </row>
    <row r="8" spans="1:8" x14ac:dyDescent="0.25">
      <c r="A8" s="63" t="s">
        <v>43</v>
      </c>
      <c r="B8" s="64">
        <v>207</v>
      </c>
      <c r="C8" s="66">
        <v>7647.8</v>
      </c>
      <c r="D8" s="64">
        <v>246</v>
      </c>
      <c r="E8" s="66">
        <v>5734.49</v>
      </c>
      <c r="F8" s="64">
        <v>6</v>
      </c>
      <c r="G8" s="64">
        <v>192</v>
      </c>
      <c r="H8" s="66">
        <v>5117</v>
      </c>
    </row>
    <row r="9" spans="1:8" x14ac:dyDescent="0.25">
      <c r="A9" s="63" t="s">
        <v>52</v>
      </c>
      <c r="B9" s="64">
        <v>28</v>
      </c>
      <c r="C9" s="66">
        <v>299</v>
      </c>
      <c r="D9" s="64">
        <v>52</v>
      </c>
      <c r="E9" s="66">
        <v>668</v>
      </c>
      <c r="F9" s="64">
        <v>4</v>
      </c>
      <c r="G9" s="64">
        <v>34</v>
      </c>
      <c r="H9" s="66">
        <v>356</v>
      </c>
    </row>
    <row r="10" spans="1:8" x14ac:dyDescent="0.25">
      <c r="A10" s="63" t="s">
        <v>50</v>
      </c>
      <c r="B10" s="64">
        <v>12</v>
      </c>
      <c r="C10" s="66">
        <v>14364.5</v>
      </c>
      <c r="D10" s="64">
        <v>4</v>
      </c>
      <c r="E10" s="66">
        <v>101</v>
      </c>
      <c r="F10" s="64">
        <v>3</v>
      </c>
      <c r="G10" s="64">
        <v>6</v>
      </c>
      <c r="H10" s="66">
        <v>86</v>
      </c>
    </row>
    <row r="11" spans="1:8" x14ac:dyDescent="0.25">
      <c r="A11" s="63" t="s">
        <v>47</v>
      </c>
      <c r="B11" s="64">
        <v>158</v>
      </c>
      <c r="C11" s="66">
        <v>2457.81</v>
      </c>
      <c r="D11" s="64">
        <v>178</v>
      </c>
      <c r="E11" s="66">
        <v>3062.9399999999996</v>
      </c>
      <c r="F11" s="64">
        <v>0</v>
      </c>
      <c r="G11" s="64">
        <v>129</v>
      </c>
      <c r="H11" s="66">
        <v>3519.41</v>
      </c>
    </row>
    <row r="12" spans="1:8" x14ac:dyDescent="0.25">
      <c r="A12" s="63" t="s">
        <v>46</v>
      </c>
      <c r="B12" s="64">
        <v>104</v>
      </c>
      <c r="C12" s="66">
        <v>1721.4</v>
      </c>
      <c r="D12" s="64">
        <v>128</v>
      </c>
      <c r="E12" s="66">
        <v>1507.9</v>
      </c>
      <c r="F12" s="64">
        <v>7</v>
      </c>
      <c r="G12" s="64">
        <v>137</v>
      </c>
      <c r="H12" s="66">
        <v>2180.4</v>
      </c>
    </row>
    <row r="13" spans="1:8" x14ac:dyDescent="0.25">
      <c r="A13" s="63" t="s">
        <v>48</v>
      </c>
      <c r="B13" s="64">
        <v>67</v>
      </c>
      <c r="C13" s="66">
        <v>2174.5</v>
      </c>
      <c r="D13" s="64">
        <v>83</v>
      </c>
      <c r="E13" s="66">
        <v>1136.9000000000001</v>
      </c>
      <c r="F13" s="64">
        <v>5</v>
      </c>
      <c r="G13" s="64">
        <v>61</v>
      </c>
      <c r="H13" s="66">
        <v>951.5</v>
      </c>
    </row>
    <row r="14" spans="1:8" x14ac:dyDescent="0.25">
      <c r="A14" s="63" t="s">
        <v>49</v>
      </c>
      <c r="B14" s="64">
        <v>99</v>
      </c>
      <c r="C14" s="66">
        <v>3422.7000000000003</v>
      </c>
      <c r="D14" s="64">
        <v>107</v>
      </c>
      <c r="E14" s="66">
        <v>2431.61</v>
      </c>
      <c r="F14" s="64">
        <v>12</v>
      </c>
      <c r="G14" s="64">
        <v>98</v>
      </c>
      <c r="H14" s="66">
        <v>3051.61</v>
      </c>
    </row>
    <row r="15" spans="1:8" x14ac:dyDescent="0.25">
      <c r="A15" s="63" t="s">
        <v>51</v>
      </c>
      <c r="B15" s="64">
        <v>200</v>
      </c>
      <c r="C15" s="66">
        <v>2634.25</v>
      </c>
      <c r="D15" s="64">
        <v>229</v>
      </c>
      <c r="E15" s="66">
        <v>3066.1</v>
      </c>
      <c r="F15" s="64">
        <v>9</v>
      </c>
      <c r="G15" s="64">
        <v>153</v>
      </c>
      <c r="H15" s="66">
        <v>1735.25</v>
      </c>
    </row>
    <row r="16" spans="1:8" x14ac:dyDescent="0.25">
      <c r="A16" s="63" t="s">
        <v>45</v>
      </c>
      <c r="B16" s="64">
        <v>151</v>
      </c>
      <c r="C16" s="66">
        <v>1635.8</v>
      </c>
      <c r="D16" s="64">
        <v>132</v>
      </c>
      <c r="E16" s="66">
        <v>2882.5</v>
      </c>
      <c r="F16" s="64">
        <v>17</v>
      </c>
      <c r="G16" s="64">
        <v>172</v>
      </c>
      <c r="H16" s="66">
        <v>1918.3</v>
      </c>
    </row>
    <row r="17" spans="1:8" x14ac:dyDescent="0.25">
      <c r="A17" s="75"/>
      <c r="B17" s="76"/>
      <c r="C17" s="76"/>
      <c r="D17" s="76"/>
      <c r="E17" s="76"/>
      <c r="F17" s="76"/>
      <c r="G17" s="76"/>
      <c r="H17" s="76"/>
    </row>
    <row r="18" spans="1:8" x14ac:dyDescent="0.25">
      <c r="A18" s="70"/>
      <c r="B18" s="77"/>
      <c r="C18" s="77"/>
      <c r="D18" s="77"/>
      <c r="E18" s="77"/>
      <c r="F18" s="77"/>
      <c r="G18" s="77"/>
      <c r="H18" s="77"/>
    </row>
    <row r="19" spans="1:8" x14ac:dyDescent="0.25">
      <c r="A19" s="78"/>
      <c r="B19" s="79" t="s">
        <v>37</v>
      </c>
      <c r="C19" s="77"/>
      <c r="D19" s="77"/>
      <c r="E19" s="77"/>
      <c r="F19" s="77"/>
      <c r="G19" s="77"/>
      <c r="H19" s="77"/>
    </row>
  </sheetData>
  <mergeCells count="5">
    <mergeCell ref="A1:H1"/>
    <mergeCell ref="B4:C4"/>
    <mergeCell ref="D4:E4"/>
    <mergeCell ref="F4:F5"/>
    <mergeCell ref="G4:H4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opLeftCell="B25" workbookViewId="0">
      <selection activeCell="O1" sqref="A1:O91"/>
    </sheetView>
  </sheetViews>
  <sheetFormatPr defaultRowHeight="15" x14ac:dyDescent="0.25"/>
  <cols>
    <col min="1" max="1" width="22.28515625" customWidth="1"/>
    <col min="2" max="2" width="10.42578125" customWidth="1"/>
    <col min="3" max="3" width="13" customWidth="1"/>
    <col min="4" max="4" width="11" customWidth="1"/>
    <col min="5" max="5" width="12.85546875" customWidth="1"/>
    <col min="6" max="6" width="11" customWidth="1"/>
    <col min="7" max="7" width="13.140625" customWidth="1"/>
    <col min="8" max="8" width="11.28515625" customWidth="1"/>
    <col min="9" max="9" width="13.140625" customWidth="1"/>
    <col min="10" max="10" width="11.140625" customWidth="1"/>
    <col min="11" max="11" width="13" customWidth="1"/>
    <col min="12" max="12" width="10.7109375" customWidth="1"/>
    <col min="13" max="13" width="13.42578125" customWidth="1"/>
    <col min="14" max="14" width="11.5703125" customWidth="1"/>
    <col min="15" max="15" width="13.5703125" customWidth="1"/>
  </cols>
  <sheetData>
    <row r="1" spans="1:15" x14ac:dyDescent="0.25">
      <c r="M1" s="3"/>
      <c r="N1" s="3"/>
      <c r="O1" s="4" t="s">
        <v>13</v>
      </c>
    </row>
    <row r="2" spans="1:15" x14ac:dyDescent="0.25">
      <c r="M2" s="118" t="s">
        <v>14</v>
      </c>
      <c r="N2" s="118"/>
      <c r="O2" s="118"/>
    </row>
    <row r="3" spans="1:15" hidden="1" x14ac:dyDescent="0.25"/>
    <row r="4" spans="1:15" hidden="1" x14ac:dyDescent="0.25"/>
    <row r="5" spans="1:15" ht="15.75" hidden="1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5.75" hidden="1" x14ac:dyDescent="0.25">
      <c r="A6" s="111" t="s">
        <v>40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5.75" hidden="1" thickBot="1" x14ac:dyDescent="0.3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idden="1" x14ac:dyDescent="0.25">
      <c r="A8" s="112" t="s">
        <v>1</v>
      </c>
      <c r="B8" s="114" t="s">
        <v>2</v>
      </c>
      <c r="C8" s="114"/>
      <c r="D8" s="114"/>
      <c r="E8" s="114"/>
      <c r="F8" s="114" t="s">
        <v>3</v>
      </c>
      <c r="G8" s="114"/>
      <c r="H8" s="114"/>
      <c r="I8" s="114"/>
      <c r="J8" s="114" t="s">
        <v>24</v>
      </c>
      <c r="K8" s="114"/>
      <c r="L8" s="114" t="s">
        <v>25</v>
      </c>
      <c r="M8" s="114"/>
      <c r="N8" s="114"/>
      <c r="O8" s="116"/>
    </row>
    <row r="9" spans="1:15" hidden="1" x14ac:dyDescent="0.25">
      <c r="A9" s="113"/>
      <c r="B9" s="115" t="s">
        <v>20</v>
      </c>
      <c r="C9" s="115"/>
      <c r="D9" s="115" t="s">
        <v>21</v>
      </c>
      <c r="E9" s="115"/>
      <c r="F9" s="115" t="s">
        <v>22</v>
      </c>
      <c r="G9" s="115"/>
      <c r="H9" s="115" t="s">
        <v>23</v>
      </c>
      <c r="I9" s="115"/>
      <c r="J9" s="115"/>
      <c r="K9" s="115"/>
      <c r="L9" s="115" t="s">
        <v>26</v>
      </c>
      <c r="M9" s="115"/>
      <c r="N9" s="115" t="s">
        <v>23</v>
      </c>
      <c r="O9" s="117"/>
    </row>
    <row r="10" spans="1:15" ht="30" hidden="1" x14ac:dyDescent="0.25">
      <c r="A10" s="5"/>
      <c r="B10" s="6" t="s">
        <v>41</v>
      </c>
      <c r="C10" s="6" t="s">
        <v>19</v>
      </c>
      <c r="D10" s="6" t="s">
        <v>41</v>
      </c>
      <c r="E10" s="6" t="s">
        <v>19</v>
      </c>
      <c r="F10" s="6" t="s">
        <v>41</v>
      </c>
      <c r="G10" s="6" t="s">
        <v>19</v>
      </c>
      <c r="H10" s="6" t="s">
        <v>41</v>
      </c>
      <c r="I10" s="6" t="s">
        <v>19</v>
      </c>
      <c r="J10" s="6" t="s">
        <v>41</v>
      </c>
      <c r="K10" s="6" t="s">
        <v>19</v>
      </c>
      <c r="L10" s="6" t="s">
        <v>41</v>
      </c>
      <c r="M10" s="6" t="s">
        <v>19</v>
      </c>
      <c r="N10" s="6" t="s">
        <v>41</v>
      </c>
      <c r="O10" s="7" t="s">
        <v>19</v>
      </c>
    </row>
    <row r="11" spans="1:15" hidden="1" x14ac:dyDescent="0.25">
      <c r="A11" s="8" t="s">
        <v>4</v>
      </c>
      <c r="B11" s="15" t="e">
        <f>#REF!</f>
        <v>#REF!</v>
      </c>
      <c r="C11" s="15" t="e">
        <f>B11</f>
        <v>#REF!</v>
      </c>
      <c r="D11" s="15" t="e">
        <f>#REF!</f>
        <v>#REF!</v>
      </c>
      <c r="E11" s="15" t="e">
        <f>D11</f>
        <v>#REF!</v>
      </c>
      <c r="F11" s="15" t="e">
        <f>#REF!</f>
        <v>#REF!</v>
      </c>
      <c r="G11" s="15" t="e">
        <f>F11</f>
        <v>#REF!</v>
      </c>
      <c r="H11" s="15" t="e">
        <f>#REF!</f>
        <v>#REF!</v>
      </c>
      <c r="I11" s="15" t="e">
        <f>H11</f>
        <v>#REF!</v>
      </c>
      <c r="J11" s="15" t="e">
        <f>#REF!</f>
        <v>#REF!</v>
      </c>
      <c r="K11" s="15" t="e">
        <f>J11</f>
        <v>#REF!</v>
      </c>
      <c r="L11" s="15" t="e">
        <f>#REF!</f>
        <v>#REF!</v>
      </c>
      <c r="M11" s="15" t="e">
        <f>L11</f>
        <v>#REF!</v>
      </c>
      <c r="N11" s="15" t="e">
        <f>#REF!</f>
        <v>#REF!</v>
      </c>
      <c r="O11" s="15" t="e">
        <f>N11</f>
        <v>#REF!</v>
      </c>
    </row>
    <row r="12" spans="1:15" hidden="1" x14ac:dyDescent="0.25">
      <c r="A12" s="8" t="s">
        <v>6</v>
      </c>
      <c r="B12" s="15" t="e">
        <f>#REF!</f>
        <v>#REF!</v>
      </c>
      <c r="C12" s="15" t="e">
        <f t="shared" ref="C12:C18" si="0">B12</f>
        <v>#REF!</v>
      </c>
      <c r="D12" s="15" t="e">
        <f>#REF!</f>
        <v>#REF!</v>
      </c>
      <c r="E12" s="15" t="e">
        <f t="shared" ref="E12:E18" si="1">D12</f>
        <v>#REF!</v>
      </c>
      <c r="F12" s="15" t="e">
        <f>#REF!</f>
        <v>#REF!</v>
      </c>
      <c r="G12" s="15" t="e">
        <f t="shared" ref="G12:G18" si="2">F12</f>
        <v>#REF!</v>
      </c>
      <c r="H12" s="15" t="e">
        <f>#REF!</f>
        <v>#REF!</v>
      </c>
      <c r="I12" s="15" t="e">
        <f t="shared" ref="I12:I18" si="3">H12</f>
        <v>#REF!</v>
      </c>
      <c r="J12" s="15" t="e">
        <f>#REF!</f>
        <v>#REF!</v>
      </c>
      <c r="K12" s="15" t="e">
        <f t="shared" ref="K12:K18" si="4">J12</f>
        <v>#REF!</v>
      </c>
      <c r="L12" s="15" t="e">
        <f>#REF!</f>
        <v>#REF!</v>
      </c>
      <c r="M12" s="15" t="e">
        <f t="shared" ref="M12:M18" si="5">L12</f>
        <v>#REF!</v>
      </c>
      <c r="N12" s="15" t="e">
        <f>#REF!</f>
        <v>#REF!</v>
      </c>
      <c r="O12" s="15" t="e">
        <f t="shared" ref="O12:O18" si="6">N12</f>
        <v>#REF!</v>
      </c>
    </row>
    <row r="13" spans="1:15" hidden="1" x14ac:dyDescent="0.25">
      <c r="A13" s="8" t="s">
        <v>5</v>
      </c>
      <c r="B13" s="15" t="e">
        <f>#REF!</f>
        <v>#REF!</v>
      </c>
      <c r="C13" s="15" t="e">
        <f t="shared" si="0"/>
        <v>#REF!</v>
      </c>
      <c r="D13" s="15" t="e">
        <f>#REF!</f>
        <v>#REF!</v>
      </c>
      <c r="E13" s="15" t="e">
        <f t="shared" si="1"/>
        <v>#REF!</v>
      </c>
      <c r="F13" s="15" t="e">
        <f>#REF!</f>
        <v>#REF!</v>
      </c>
      <c r="G13" s="15" t="e">
        <f t="shared" si="2"/>
        <v>#REF!</v>
      </c>
      <c r="H13" s="15" t="e">
        <f>#REF!</f>
        <v>#REF!</v>
      </c>
      <c r="I13" s="15" t="e">
        <f t="shared" si="3"/>
        <v>#REF!</v>
      </c>
      <c r="J13" s="15" t="e">
        <f>#REF!</f>
        <v>#REF!</v>
      </c>
      <c r="K13" s="15" t="e">
        <f t="shared" si="4"/>
        <v>#REF!</v>
      </c>
      <c r="L13" s="15" t="e">
        <f>#REF!</f>
        <v>#REF!</v>
      </c>
      <c r="M13" s="15" t="e">
        <f t="shared" si="5"/>
        <v>#REF!</v>
      </c>
      <c r="N13" s="15" t="e">
        <f>#REF!</f>
        <v>#REF!</v>
      </c>
      <c r="O13" s="15" t="e">
        <f t="shared" si="6"/>
        <v>#REF!</v>
      </c>
    </row>
    <row r="14" spans="1:15" hidden="1" x14ac:dyDescent="0.25">
      <c r="A14" s="8" t="s">
        <v>7</v>
      </c>
      <c r="B14" s="15" t="e">
        <f>#REF!</f>
        <v>#REF!</v>
      </c>
      <c r="C14" s="15" t="e">
        <f t="shared" si="0"/>
        <v>#REF!</v>
      </c>
      <c r="D14" s="15" t="e">
        <f>#REF!</f>
        <v>#REF!</v>
      </c>
      <c r="E14" s="15" t="e">
        <f t="shared" si="1"/>
        <v>#REF!</v>
      </c>
      <c r="F14" s="15" t="e">
        <f>#REF!</f>
        <v>#REF!</v>
      </c>
      <c r="G14" s="15" t="e">
        <f t="shared" si="2"/>
        <v>#REF!</v>
      </c>
      <c r="H14" s="15" t="e">
        <f>#REF!</f>
        <v>#REF!</v>
      </c>
      <c r="I14" s="15" t="e">
        <f t="shared" si="3"/>
        <v>#REF!</v>
      </c>
      <c r="J14" s="15" t="e">
        <f>#REF!</f>
        <v>#REF!</v>
      </c>
      <c r="K14" s="15" t="e">
        <f t="shared" si="4"/>
        <v>#REF!</v>
      </c>
      <c r="L14" s="15" t="e">
        <f>#REF!</f>
        <v>#REF!</v>
      </c>
      <c r="M14" s="15" t="e">
        <f t="shared" si="5"/>
        <v>#REF!</v>
      </c>
      <c r="N14" s="15" t="e">
        <f>#REF!</f>
        <v>#REF!</v>
      </c>
      <c r="O14" s="15" t="e">
        <f t="shared" si="6"/>
        <v>#REF!</v>
      </c>
    </row>
    <row r="15" spans="1:15" hidden="1" x14ac:dyDescent="0.25">
      <c r="A15" s="8" t="s">
        <v>8</v>
      </c>
      <c r="B15" s="15" t="e">
        <f>#REF!</f>
        <v>#REF!</v>
      </c>
      <c r="C15" s="15" t="e">
        <f t="shared" si="0"/>
        <v>#REF!</v>
      </c>
      <c r="D15" s="15" t="e">
        <f>#REF!</f>
        <v>#REF!</v>
      </c>
      <c r="E15" s="15" t="e">
        <f t="shared" si="1"/>
        <v>#REF!</v>
      </c>
      <c r="F15" s="15" t="e">
        <f>#REF!</f>
        <v>#REF!</v>
      </c>
      <c r="G15" s="15" t="e">
        <f t="shared" si="2"/>
        <v>#REF!</v>
      </c>
      <c r="H15" s="15" t="e">
        <f>#REF!</f>
        <v>#REF!</v>
      </c>
      <c r="I15" s="15" t="e">
        <f t="shared" si="3"/>
        <v>#REF!</v>
      </c>
      <c r="J15" s="15" t="e">
        <f>#REF!</f>
        <v>#REF!</v>
      </c>
      <c r="K15" s="15" t="e">
        <f t="shared" si="4"/>
        <v>#REF!</v>
      </c>
      <c r="L15" s="15" t="e">
        <f>#REF!</f>
        <v>#REF!</v>
      </c>
      <c r="M15" s="15" t="e">
        <f t="shared" si="5"/>
        <v>#REF!</v>
      </c>
      <c r="N15" s="15" t="e">
        <f>#REF!</f>
        <v>#REF!</v>
      </c>
      <c r="O15" s="15" t="e">
        <f t="shared" si="6"/>
        <v>#REF!</v>
      </c>
    </row>
    <row r="16" spans="1:15" hidden="1" x14ac:dyDescent="0.25">
      <c r="A16" s="8" t="s">
        <v>9</v>
      </c>
      <c r="B16" s="15" t="e">
        <f>#REF!</f>
        <v>#REF!</v>
      </c>
      <c r="C16" s="15" t="e">
        <f t="shared" si="0"/>
        <v>#REF!</v>
      </c>
      <c r="D16" s="15" t="e">
        <f>#REF!</f>
        <v>#REF!</v>
      </c>
      <c r="E16" s="15" t="e">
        <f t="shared" si="1"/>
        <v>#REF!</v>
      </c>
      <c r="F16" s="15" t="e">
        <f>#REF!</f>
        <v>#REF!</v>
      </c>
      <c r="G16" s="15" t="e">
        <f t="shared" si="2"/>
        <v>#REF!</v>
      </c>
      <c r="H16" s="15" t="e">
        <f>#REF!</f>
        <v>#REF!</v>
      </c>
      <c r="I16" s="15" t="e">
        <f t="shared" si="3"/>
        <v>#REF!</v>
      </c>
      <c r="J16" s="15" t="e">
        <f>#REF!</f>
        <v>#REF!</v>
      </c>
      <c r="K16" s="15" t="e">
        <f t="shared" si="4"/>
        <v>#REF!</v>
      </c>
      <c r="L16" s="15" t="e">
        <f>#REF!</f>
        <v>#REF!</v>
      </c>
      <c r="M16" s="15" t="e">
        <f t="shared" si="5"/>
        <v>#REF!</v>
      </c>
      <c r="N16" s="15" t="e">
        <f>#REF!</f>
        <v>#REF!</v>
      </c>
      <c r="O16" s="15" t="e">
        <f t="shared" si="6"/>
        <v>#REF!</v>
      </c>
    </row>
    <row r="17" spans="1:15" hidden="1" x14ac:dyDescent="0.25">
      <c r="A17" s="8" t="s">
        <v>10</v>
      </c>
      <c r="B17" s="15" t="e">
        <f>#REF!</f>
        <v>#REF!</v>
      </c>
      <c r="C17" s="15" t="e">
        <f t="shared" si="0"/>
        <v>#REF!</v>
      </c>
      <c r="D17" s="15" t="e">
        <f>#REF!</f>
        <v>#REF!</v>
      </c>
      <c r="E17" s="15" t="e">
        <f t="shared" si="1"/>
        <v>#REF!</v>
      </c>
      <c r="F17" s="15" t="e">
        <f>#REF!</f>
        <v>#REF!</v>
      </c>
      <c r="G17" s="15" t="e">
        <f t="shared" si="2"/>
        <v>#REF!</v>
      </c>
      <c r="H17" s="15" t="e">
        <f>#REF!</f>
        <v>#REF!</v>
      </c>
      <c r="I17" s="15" t="e">
        <f t="shared" si="3"/>
        <v>#REF!</v>
      </c>
      <c r="J17" s="15" t="e">
        <f>#REF!</f>
        <v>#REF!</v>
      </c>
      <c r="K17" s="15" t="e">
        <f t="shared" si="4"/>
        <v>#REF!</v>
      </c>
      <c r="L17" s="15" t="e">
        <f>#REF!</f>
        <v>#REF!</v>
      </c>
      <c r="M17" s="15" t="e">
        <f t="shared" si="5"/>
        <v>#REF!</v>
      </c>
      <c r="N17" s="15" t="e">
        <f>#REF!</f>
        <v>#REF!</v>
      </c>
      <c r="O17" s="15" t="e">
        <f t="shared" si="6"/>
        <v>#REF!</v>
      </c>
    </row>
    <row r="18" spans="1:15" hidden="1" x14ac:dyDescent="0.25">
      <c r="A18" s="8" t="s">
        <v>11</v>
      </c>
      <c r="B18" s="15" t="e">
        <f>#REF!</f>
        <v>#REF!</v>
      </c>
      <c r="C18" s="15" t="e">
        <f t="shared" si="0"/>
        <v>#REF!</v>
      </c>
      <c r="D18" s="15" t="e">
        <f>#REF!</f>
        <v>#REF!</v>
      </c>
      <c r="E18" s="15" t="e">
        <f t="shared" si="1"/>
        <v>#REF!</v>
      </c>
      <c r="F18" s="15" t="e">
        <f>#REF!</f>
        <v>#REF!</v>
      </c>
      <c r="G18" s="15" t="e">
        <f t="shared" si="2"/>
        <v>#REF!</v>
      </c>
      <c r="H18" s="15" t="e">
        <f>#REF!</f>
        <v>#REF!</v>
      </c>
      <c r="I18" s="15" t="e">
        <f t="shared" si="3"/>
        <v>#REF!</v>
      </c>
      <c r="J18" s="15" t="e">
        <f>#REF!</f>
        <v>#REF!</v>
      </c>
      <c r="K18" s="15" t="e">
        <f t="shared" si="4"/>
        <v>#REF!</v>
      </c>
      <c r="L18" s="15" t="e">
        <f>#REF!</f>
        <v>#REF!</v>
      </c>
      <c r="M18" s="15" t="e">
        <f t="shared" si="5"/>
        <v>#REF!</v>
      </c>
      <c r="N18" s="15" t="e">
        <f>#REF!</f>
        <v>#REF!</v>
      </c>
      <c r="O18" s="15" t="e">
        <f t="shared" si="6"/>
        <v>#REF!</v>
      </c>
    </row>
    <row r="19" spans="1:15" ht="15.75" hidden="1" thickBot="1" x14ac:dyDescent="0.3">
      <c r="A19" s="9" t="s">
        <v>12</v>
      </c>
      <c r="B19" s="10" t="e">
        <f>SUM(B11:B18)</f>
        <v>#REF!</v>
      </c>
      <c r="C19" s="10" t="e">
        <f t="shared" ref="C19:O19" si="7">SUM(C11:C18)</f>
        <v>#REF!</v>
      </c>
      <c r="D19" s="10" t="e">
        <f t="shared" si="7"/>
        <v>#REF!</v>
      </c>
      <c r="E19" s="10" t="e">
        <f t="shared" si="7"/>
        <v>#REF!</v>
      </c>
      <c r="F19" s="10" t="e">
        <f t="shared" si="7"/>
        <v>#REF!</v>
      </c>
      <c r="G19" s="10" t="e">
        <f t="shared" si="7"/>
        <v>#REF!</v>
      </c>
      <c r="H19" s="10" t="e">
        <f t="shared" si="7"/>
        <v>#REF!</v>
      </c>
      <c r="I19" s="10" t="e">
        <f t="shared" si="7"/>
        <v>#REF!</v>
      </c>
      <c r="J19" s="10" t="e">
        <f t="shared" si="7"/>
        <v>#REF!</v>
      </c>
      <c r="K19" s="10" t="e">
        <f t="shared" si="7"/>
        <v>#REF!</v>
      </c>
      <c r="L19" s="10" t="e">
        <f t="shared" si="7"/>
        <v>#REF!</v>
      </c>
      <c r="M19" s="10" t="e">
        <f t="shared" si="7"/>
        <v>#REF!</v>
      </c>
      <c r="N19" s="10" t="e">
        <f t="shared" si="7"/>
        <v>#REF!</v>
      </c>
      <c r="O19" s="10" t="e">
        <f t="shared" si="7"/>
        <v>#REF!</v>
      </c>
    </row>
    <row r="20" spans="1:15" hidden="1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idden="1" x14ac:dyDescent="0.25">
      <c r="A21" s="2" t="s">
        <v>15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idden="1" x14ac:dyDescent="0.25">
      <c r="A22" s="2" t="s">
        <v>16</v>
      </c>
      <c r="B22" s="2"/>
      <c r="C22" s="3"/>
      <c r="D22" s="3"/>
      <c r="E22" s="3"/>
      <c r="F22" s="3"/>
      <c r="G22" s="11"/>
      <c r="H22" s="12"/>
      <c r="I22" s="3" t="s">
        <v>17</v>
      </c>
      <c r="J22" s="3"/>
      <c r="K22" s="3"/>
      <c r="L22" s="3"/>
      <c r="M22" s="3"/>
      <c r="N22" s="3"/>
      <c r="O22" s="3"/>
    </row>
    <row r="23" spans="1:15" hidden="1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idden="1" x14ac:dyDescent="0.25">
      <c r="A24" s="13" t="s">
        <v>18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/>
    </row>
    <row r="26" spans="1:15" ht="15.75" hidden="1" customHeight="1" x14ac:dyDescent="0.25"/>
    <row r="27" spans="1:15" ht="15.75" hidden="1" x14ac:dyDescent="0.25">
      <c r="A27" s="119" t="s">
        <v>53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5.75" hidden="1" x14ac:dyDescent="0.25">
      <c r="A28" s="111" t="s">
        <v>42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ht="15.75" hidden="1" thickBot="1" x14ac:dyDescent="0.3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idden="1" x14ac:dyDescent="0.25">
      <c r="A30" s="112" t="s">
        <v>1</v>
      </c>
      <c r="B30" s="114" t="s">
        <v>2</v>
      </c>
      <c r="C30" s="114"/>
      <c r="D30" s="114"/>
      <c r="E30" s="114"/>
      <c r="F30" s="114" t="s">
        <v>3</v>
      </c>
      <c r="G30" s="114"/>
      <c r="H30" s="114"/>
      <c r="I30" s="114"/>
      <c r="J30" s="114" t="s">
        <v>24</v>
      </c>
      <c r="K30" s="114"/>
      <c r="L30" s="114" t="s">
        <v>25</v>
      </c>
      <c r="M30" s="114"/>
      <c r="N30" s="114"/>
      <c r="O30" s="116"/>
    </row>
    <row r="31" spans="1:15" hidden="1" x14ac:dyDescent="0.25">
      <c r="A31" s="113"/>
      <c r="B31" s="115" t="s">
        <v>20</v>
      </c>
      <c r="C31" s="115"/>
      <c r="D31" s="115" t="s">
        <v>21</v>
      </c>
      <c r="E31" s="115"/>
      <c r="F31" s="115" t="s">
        <v>22</v>
      </c>
      <c r="G31" s="115"/>
      <c r="H31" s="115" t="s">
        <v>23</v>
      </c>
      <c r="I31" s="115"/>
      <c r="J31" s="115"/>
      <c r="K31" s="115"/>
      <c r="L31" s="115" t="s">
        <v>26</v>
      </c>
      <c r="M31" s="115"/>
      <c r="N31" s="115" t="s">
        <v>23</v>
      </c>
      <c r="O31" s="117"/>
    </row>
    <row r="32" spans="1:15" ht="30" hidden="1" x14ac:dyDescent="0.25">
      <c r="A32" s="5"/>
      <c r="B32" s="6" t="s">
        <v>41</v>
      </c>
      <c r="C32" s="6" t="s">
        <v>19</v>
      </c>
      <c r="D32" s="6" t="s">
        <v>41</v>
      </c>
      <c r="E32" s="6" t="s">
        <v>19</v>
      </c>
      <c r="F32" s="6" t="s">
        <v>41</v>
      </c>
      <c r="G32" s="6" t="s">
        <v>19</v>
      </c>
      <c r="H32" s="6" t="s">
        <v>41</v>
      </c>
      <c r="I32" s="6" t="s">
        <v>19</v>
      </c>
      <c r="J32" s="6" t="s">
        <v>41</v>
      </c>
      <c r="K32" s="6" t="s">
        <v>19</v>
      </c>
      <c r="L32" s="6" t="s">
        <v>41</v>
      </c>
      <c r="M32" s="6" t="s">
        <v>19</v>
      </c>
      <c r="N32" s="6" t="s">
        <v>41</v>
      </c>
      <c r="O32" s="7" t="s">
        <v>19</v>
      </c>
    </row>
    <row r="33" spans="1:15" hidden="1" x14ac:dyDescent="0.25">
      <c r="A33" s="8" t="s">
        <v>4</v>
      </c>
      <c r="B33" s="15" t="e">
        <f>#REF!-'свод ежемесячный'!B11</f>
        <v>#REF!</v>
      </c>
      <c r="C33" s="15" t="e">
        <f>B33+C11</f>
        <v>#REF!</v>
      </c>
      <c r="D33" s="15">
        <v>5167.74</v>
      </c>
      <c r="E33" s="15">
        <v>10089.49</v>
      </c>
      <c r="F33" s="15" t="e">
        <f>#REF!-F11</f>
        <v>#REF!</v>
      </c>
      <c r="G33" s="15" t="e">
        <f>F33+G11</f>
        <v>#REF!</v>
      </c>
      <c r="H33" s="15">
        <v>3943.25</v>
      </c>
      <c r="I33" s="15">
        <v>7064.06</v>
      </c>
      <c r="J33" s="15">
        <v>18</v>
      </c>
      <c r="K33" s="15">
        <v>19</v>
      </c>
      <c r="L33" s="15" t="e">
        <f>#REF!-'свод ежемесячный'!L11</f>
        <v>#REF!</v>
      </c>
      <c r="M33" s="15" t="e">
        <f>L33+M11</f>
        <v>#REF!</v>
      </c>
      <c r="N33" s="15">
        <v>2679.25</v>
      </c>
      <c r="O33" s="15">
        <v>5222.83</v>
      </c>
    </row>
    <row r="34" spans="1:15" hidden="1" x14ac:dyDescent="0.25">
      <c r="A34" s="8" t="s">
        <v>6</v>
      </c>
      <c r="B34" s="15" t="e">
        <f>#REF!-'свод ежемесячный'!B12</f>
        <v>#REF!</v>
      </c>
      <c r="C34" s="15" t="e">
        <f t="shared" ref="C34:C40" si="8">B34+C12</f>
        <v>#REF!</v>
      </c>
      <c r="D34" s="15" t="e">
        <f>#REF!-'свод ежемесячный'!D12</f>
        <v>#REF!</v>
      </c>
      <c r="E34" s="15" t="e">
        <f t="shared" ref="E34:E40" si="9">D34+E12</f>
        <v>#REF!</v>
      </c>
      <c r="F34" s="15">
        <v>11</v>
      </c>
      <c r="G34" s="15">
        <v>20</v>
      </c>
      <c r="H34" s="15">
        <v>713.56</v>
      </c>
      <c r="I34" s="15" t="e">
        <f t="shared" ref="I34:I40" si="10">H34+I12</f>
        <v>#REF!</v>
      </c>
      <c r="J34" s="15">
        <v>5</v>
      </c>
      <c r="K34" s="15" t="e">
        <f t="shared" ref="K34:K40" si="11">J34+K12</f>
        <v>#REF!</v>
      </c>
      <c r="L34" s="15" t="e">
        <f>#REF!-'свод ежемесячный'!L12</f>
        <v>#REF!</v>
      </c>
      <c r="M34" s="15" t="e">
        <f t="shared" ref="M34:M40" si="12">L34+M12</f>
        <v>#REF!</v>
      </c>
      <c r="N34" s="15" t="e">
        <f>#REF!-'свод ежемесячный'!N12</f>
        <v>#REF!</v>
      </c>
      <c r="O34" s="15" t="e">
        <f t="shared" ref="O34:O39" si="13">N34+O12</f>
        <v>#REF!</v>
      </c>
    </row>
    <row r="35" spans="1:15" hidden="1" x14ac:dyDescent="0.25">
      <c r="A35" s="8" t="s">
        <v>5</v>
      </c>
      <c r="B35" s="15" t="e">
        <f>#REF!-'свод ежемесячный'!B13</f>
        <v>#REF!</v>
      </c>
      <c r="C35" s="15" t="e">
        <f t="shared" si="8"/>
        <v>#REF!</v>
      </c>
      <c r="D35" s="15" t="e">
        <f>#REF!-'свод ежемесячный'!D13</f>
        <v>#REF!</v>
      </c>
      <c r="E35" s="15" t="e">
        <f t="shared" si="9"/>
        <v>#REF!</v>
      </c>
      <c r="F35" s="15" t="e">
        <f>#REF!-F13</f>
        <v>#REF!</v>
      </c>
      <c r="G35" s="15" t="e">
        <f t="shared" ref="G35:G40" si="14">F35+G13</f>
        <v>#REF!</v>
      </c>
      <c r="H35" s="15" t="e">
        <f>#REF!-'свод ежемесячный'!H13</f>
        <v>#REF!</v>
      </c>
      <c r="I35" s="15" t="e">
        <f t="shared" si="10"/>
        <v>#REF!</v>
      </c>
      <c r="J35" s="15">
        <v>4</v>
      </c>
      <c r="K35" s="15" t="e">
        <f t="shared" si="11"/>
        <v>#REF!</v>
      </c>
      <c r="L35" s="15" t="e">
        <f>#REF!-'свод ежемесячный'!L13</f>
        <v>#REF!</v>
      </c>
      <c r="M35" s="15" t="e">
        <f t="shared" si="12"/>
        <v>#REF!</v>
      </c>
      <c r="N35" s="15" t="e">
        <f>#REF!-'свод ежемесячный'!N13</f>
        <v>#REF!</v>
      </c>
      <c r="O35" s="15" t="e">
        <f t="shared" si="13"/>
        <v>#REF!</v>
      </c>
    </row>
    <row r="36" spans="1:15" hidden="1" x14ac:dyDescent="0.25">
      <c r="A36" s="8" t="s">
        <v>7</v>
      </c>
      <c r="B36" s="15" t="e">
        <f>#REF!-'свод ежемесячный'!B14</f>
        <v>#REF!</v>
      </c>
      <c r="C36" s="15" t="e">
        <f t="shared" si="8"/>
        <v>#REF!</v>
      </c>
      <c r="D36" s="15" t="e">
        <f>#REF!-'свод ежемесячный'!D14</f>
        <v>#REF!</v>
      </c>
      <c r="E36" s="15" t="e">
        <f t="shared" si="9"/>
        <v>#REF!</v>
      </c>
      <c r="F36" s="15" t="e">
        <f>#REF!-F14</f>
        <v>#REF!</v>
      </c>
      <c r="G36" s="15" t="e">
        <f t="shared" si="14"/>
        <v>#REF!</v>
      </c>
      <c r="H36" s="15" t="e">
        <f>#REF!-'свод ежемесячный'!H14</f>
        <v>#REF!</v>
      </c>
      <c r="I36" s="15" t="e">
        <f t="shared" si="10"/>
        <v>#REF!</v>
      </c>
      <c r="J36" s="15" t="e">
        <f>#REF!-'свод ежемесячный'!J14</f>
        <v>#REF!</v>
      </c>
      <c r="K36" s="15" t="e">
        <f t="shared" si="11"/>
        <v>#REF!</v>
      </c>
      <c r="L36" s="15" t="e">
        <f>#REF!-'свод ежемесячный'!L14</f>
        <v>#REF!</v>
      </c>
      <c r="M36" s="15" t="e">
        <f t="shared" si="12"/>
        <v>#REF!</v>
      </c>
      <c r="N36" s="15" t="e">
        <f>#REF!-'свод ежемесячный'!N14</f>
        <v>#REF!</v>
      </c>
      <c r="O36" s="15" t="e">
        <f t="shared" si="13"/>
        <v>#REF!</v>
      </c>
    </row>
    <row r="37" spans="1:15" hidden="1" x14ac:dyDescent="0.25">
      <c r="A37" s="8" t="s">
        <v>8</v>
      </c>
      <c r="B37" s="15" t="e">
        <f>#REF!-'свод ежемесячный'!B15</f>
        <v>#REF!</v>
      </c>
      <c r="C37" s="15" t="e">
        <f t="shared" si="8"/>
        <v>#REF!</v>
      </c>
      <c r="D37" s="15" t="e">
        <f>#REF!-'свод ежемесячный'!D15</f>
        <v>#REF!</v>
      </c>
      <c r="E37" s="15" t="e">
        <f t="shared" si="9"/>
        <v>#REF!</v>
      </c>
      <c r="F37" s="15" t="e">
        <f>#REF!-F15</f>
        <v>#REF!</v>
      </c>
      <c r="G37" s="15" t="e">
        <f t="shared" si="14"/>
        <v>#REF!</v>
      </c>
      <c r="H37" s="15" t="e">
        <f>#REF!-'свод ежемесячный'!H15</f>
        <v>#REF!</v>
      </c>
      <c r="I37" s="15" t="e">
        <f t="shared" si="10"/>
        <v>#REF!</v>
      </c>
      <c r="J37" s="15" t="e">
        <f>#REF!-'свод ежемесячный'!J15</f>
        <v>#REF!</v>
      </c>
      <c r="K37" s="15" t="e">
        <f t="shared" si="11"/>
        <v>#REF!</v>
      </c>
      <c r="L37" s="15" t="e">
        <f>#REF!-'свод ежемесячный'!L15</f>
        <v>#REF!</v>
      </c>
      <c r="M37" s="15" t="e">
        <f t="shared" si="12"/>
        <v>#REF!</v>
      </c>
      <c r="N37" s="15" t="e">
        <f>#REF!-'свод ежемесячный'!N15</f>
        <v>#REF!</v>
      </c>
      <c r="O37" s="15" t="e">
        <f t="shared" si="13"/>
        <v>#REF!</v>
      </c>
    </row>
    <row r="38" spans="1:15" hidden="1" x14ac:dyDescent="0.25">
      <c r="A38" s="8" t="s">
        <v>9</v>
      </c>
      <c r="B38" s="15" t="e">
        <f>#REF!-'свод ежемесячный'!B16</f>
        <v>#REF!</v>
      </c>
      <c r="C38" s="15" t="e">
        <f t="shared" si="8"/>
        <v>#REF!</v>
      </c>
      <c r="D38" s="15" t="e">
        <f>#REF!-'свод ежемесячный'!D16</f>
        <v>#REF!</v>
      </c>
      <c r="E38" s="15" t="e">
        <f t="shared" si="9"/>
        <v>#REF!</v>
      </c>
      <c r="F38" s="15" t="e">
        <f>#REF!-F16</f>
        <v>#REF!</v>
      </c>
      <c r="G38" s="15" t="e">
        <f t="shared" si="14"/>
        <v>#REF!</v>
      </c>
      <c r="H38" s="15" t="e">
        <f>#REF!-'свод ежемесячный'!H16</f>
        <v>#REF!</v>
      </c>
      <c r="I38" s="15" t="e">
        <f t="shared" si="10"/>
        <v>#REF!</v>
      </c>
      <c r="J38" s="15" t="e">
        <f>#REF!-'свод ежемесячный'!J16</f>
        <v>#REF!</v>
      </c>
      <c r="K38" s="15" t="e">
        <f t="shared" si="11"/>
        <v>#REF!</v>
      </c>
      <c r="L38" s="15" t="e">
        <f>#REF!-'свод ежемесячный'!L16</f>
        <v>#REF!</v>
      </c>
      <c r="M38" s="15" t="e">
        <f t="shared" si="12"/>
        <v>#REF!</v>
      </c>
      <c r="N38" s="15" t="e">
        <f>#REF!-'свод ежемесячный'!N16</f>
        <v>#REF!</v>
      </c>
      <c r="O38" s="15" t="e">
        <f t="shared" si="13"/>
        <v>#REF!</v>
      </c>
    </row>
    <row r="39" spans="1:15" hidden="1" x14ac:dyDescent="0.25">
      <c r="A39" s="8" t="s">
        <v>10</v>
      </c>
      <c r="B39" s="15">
        <v>6</v>
      </c>
      <c r="C39" s="15">
        <v>8</v>
      </c>
      <c r="D39" s="15" t="e">
        <f>#REF!-'свод ежемесячный'!D17</f>
        <v>#REF!</v>
      </c>
      <c r="E39" s="15" t="e">
        <f t="shared" si="9"/>
        <v>#REF!</v>
      </c>
      <c r="F39" s="15" t="e">
        <f>#REF!-F17</f>
        <v>#REF!</v>
      </c>
      <c r="G39" s="15" t="e">
        <f t="shared" si="14"/>
        <v>#REF!</v>
      </c>
      <c r="H39" s="15" t="e">
        <f>#REF!-'свод ежемесячный'!H17</f>
        <v>#REF!</v>
      </c>
      <c r="I39" s="15" t="e">
        <f t="shared" si="10"/>
        <v>#REF!</v>
      </c>
      <c r="J39" s="15" t="e">
        <f>#REF!-'свод ежемесячный'!J17</f>
        <v>#REF!</v>
      </c>
      <c r="K39" s="15" t="e">
        <f t="shared" si="11"/>
        <v>#REF!</v>
      </c>
      <c r="L39" s="15" t="e">
        <f>#REF!-'свод ежемесячный'!L17</f>
        <v>#REF!</v>
      </c>
      <c r="M39" s="15" t="e">
        <f t="shared" si="12"/>
        <v>#REF!</v>
      </c>
      <c r="N39" s="15">
        <v>0</v>
      </c>
      <c r="O39" s="15" t="e">
        <f t="shared" si="13"/>
        <v>#REF!</v>
      </c>
    </row>
    <row r="40" spans="1:15" hidden="1" x14ac:dyDescent="0.25">
      <c r="A40" s="8" t="s">
        <v>11</v>
      </c>
      <c r="B40" s="15" t="e">
        <f>#REF!-'свод ежемесячный'!B18</f>
        <v>#REF!</v>
      </c>
      <c r="C40" s="15" t="e">
        <f t="shared" si="8"/>
        <v>#REF!</v>
      </c>
      <c r="D40" s="15" t="e">
        <f>#REF!-'свод ежемесячный'!D18</f>
        <v>#REF!</v>
      </c>
      <c r="E40" s="15" t="e">
        <f t="shared" si="9"/>
        <v>#REF!</v>
      </c>
      <c r="F40" s="15" t="e">
        <f>#REF!-F18</f>
        <v>#REF!</v>
      </c>
      <c r="G40" s="15" t="e">
        <f t="shared" si="14"/>
        <v>#REF!</v>
      </c>
      <c r="H40" s="15" t="e">
        <f>#REF!-'свод ежемесячный'!H18</f>
        <v>#REF!</v>
      </c>
      <c r="I40" s="15" t="e">
        <f t="shared" si="10"/>
        <v>#REF!</v>
      </c>
      <c r="J40" s="15" t="e">
        <f>#REF!-'свод ежемесячный'!J18</f>
        <v>#REF!</v>
      </c>
      <c r="K40" s="15" t="e">
        <f t="shared" si="11"/>
        <v>#REF!</v>
      </c>
      <c r="L40" s="15" t="e">
        <f>#REF!-'свод ежемесячный'!L18</f>
        <v>#REF!</v>
      </c>
      <c r="M40" s="15" t="e">
        <f t="shared" si="12"/>
        <v>#REF!</v>
      </c>
      <c r="N40" s="15">
        <v>650</v>
      </c>
      <c r="O40" s="15">
        <v>650</v>
      </c>
    </row>
    <row r="41" spans="1:15" ht="15.75" hidden="1" thickBot="1" x14ac:dyDescent="0.3">
      <c r="A41" s="9" t="s">
        <v>12</v>
      </c>
      <c r="B41" s="10" t="e">
        <f>SUM(B33:B40)</f>
        <v>#REF!</v>
      </c>
      <c r="C41" s="10" t="e">
        <f t="shared" ref="C41:O41" si="15">SUM(C33:C40)</f>
        <v>#REF!</v>
      </c>
      <c r="D41" s="10" t="e">
        <f t="shared" si="15"/>
        <v>#REF!</v>
      </c>
      <c r="E41" s="10" t="e">
        <f t="shared" si="15"/>
        <v>#REF!</v>
      </c>
      <c r="F41" s="10" t="e">
        <f t="shared" si="15"/>
        <v>#REF!</v>
      </c>
      <c r="G41" s="10" t="e">
        <f t="shared" si="15"/>
        <v>#REF!</v>
      </c>
      <c r="H41" s="10" t="e">
        <f t="shared" si="15"/>
        <v>#REF!</v>
      </c>
      <c r="I41" s="10" t="e">
        <f t="shared" si="15"/>
        <v>#REF!</v>
      </c>
      <c r="J41" s="10" t="e">
        <f t="shared" si="15"/>
        <v>#REF!</v>
      </c>
      <c r="K41" s="10" t="e">
        <f t="shared" si="15"/>
        <v>#REF!</v>
      </c>
      <c r="L41" s="10" t="e">
        <f t="shared" si="15"/>
        <v>#REF!</v>
      </c>
      <c r="M41" s="10" t="e">
        <f t="shared" si="15"/>
        <v>#REF!</v>
      </c>
      <c r="N41" s="10" t="e">
        <f t="shared" si="15"/>
        <v>#REF!</v>
      </c>
      <c r="O41" s="10" t="e">
        <f t="shared" si="15"/>
        <v>#REF!</v>
      </c>
    </row>
    <row r="42" spans="1:15" hidden="1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idden="1" x14ac:dyDescent="0.25">
      <c r="A43" s="2" t="s">
        <v>15</v>
      </c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idden="1" x14ac:dyDescent="0.25">
      <c r="A44" s="2" t="s">
        <v>16</v>
      </c>
      <c r="B44" s="2"/>
      <c r="C44" s="3"/>
      <c r="D44" s="3"/>
      <c r="E44" s="3"/>
      <c r="F44" s="3"/>
      <c r="G44" s="11"/>
      <c r="H44" s="12"/>
      <c r="I44" s="3" t="s">
        <v>17</v>
      </c>
      <c r="J44" s="3"/>
      <c r="K44" s="3"/>
      <c r="L44" s="3"/>
      <c r="M44" s="3"/>
      <c r="N44" s="3"/>
      <c r="O44" s="3"/>
    </row>
    <row r="45" spans="1:15" hidden="1" x14ac:dyDescent="0.2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idden="1" x14ac:dyDescent="0.25">
      <c r="A46" s="13" t="s">
        <v>18</v>
      </c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2">
        <v>41705</v>
      </c>
    </row>
    <row r="47" spans="1:15" hidden="1" x14ac:dyDescent="0.25"/>
    <row r="48" spans="1:15" hidden="1" x14ac:dyDescent="0.25"/>
    <row r="49" spans="1:15" ht="15.75" hidden="1" x14ac:dyDescent="0.25">
      <c r="A49" s="119" t="s">
        <v>53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15.75" hidden="1" x14ac:dyDescent="0.25">
      <c r="A50" s="111" t="s">
        <v>54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ht="15.75" hidden="1" thickBot="1" x14ac:dyDescent="0.3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idden="1" x14ac:dyDescent="0.25">
      <c r="A52" s="112" t="s">
        <v>1</v>
      </c>
      <c r="B52" s="114" t="s">
        <v>2</v>
      </c>
      <c r="C52" s="114"/>
      <c r="D52" s="114"/>
      <c r="E52" s="114"/>
      <c r="F52" s="114" t="s">
        <v>3</v>
      </c>
      <c r="G52" s="114"/>
      <c r="H52" s="114"/>
      <c r="I52" s="114"/>
      <c r="J52" s="114" t="s">
        <v>24</v>
      </c>
      <c r="K52" s="114"/>
      <c r="L52" s="114" t="s">
        <v>25</v>
      </c>
      <c r="M52" s="114"/>
      <c r="N52" s="114"/>
      <c r="O52" s="116"/>
    </row>
    <row r="53" spans="1:15" hidden="1" x14ac:dyDescent="0.25">
      <c r="A53" s="113"/>
      <c r="B53" s="115" t="s">
        <v>20</v>
      </c>
      <c r="C53" s="115"/>
      <c r="D53" s="115" t="s">
        <v>21</v>
      </c>
      <c r="E53" s="115"/>
      <c r="F53" s="115" t="s">
        <v>22</v>
      </c>
      <c r="G53" s="115"/>
      <c r="H53" s="115" t="s">
        <v>23</v>
      </c>
      <c r="I53" s="115"/>
      <c r="J53" s="115"/>
      <c r="K53" s="115"/>
      <c r="L53" s="115" t="s">
        <v>26</v>
      </c>
      <c r="M53" s="115"/>
      <c r="N53" s="115" t="s">
        <v>23</v>
      </c>
      <c r="O53" s="117"/>
    </row>
    <row r="54" spans="1:15" ht="30" hidden="1" x14ac:dyDescent="0.25">
      <c r="A54" s="23"/>
      <c r="B54" s="24" t="s">
        <v>41</v>
      </c>
      <c r="C54" s="24" t="s">
        <v>19</v>
      </c>
      <c r="D54" s="24" t="s">
        <v>41</v>
      </c>
      <c r="E54" s="24" t="s">
        <v>19</v>
      </c>
      <c r="F54" s="24" t="s">
        <v>41</v>
      </c>
      <c r="G54" s="24" t="s">
        <v>19</v>
      </c>
      <c r="H54" s="24" t="s">
        <v>41</v>
      </c>
      <c r="I54" s="24" t="s">
        <v>19</v>
      </c>
      <c r="J54" s="24" t="s">
        <v>41</v>
      </c>
      <c r="K54" s="24" t="s">
        <v>19</v>
      </c>
      <c r="L54" s="24" t="s">
        <v>41</v>
      </c>
      <c r="M54" s="24" t="s">
        <v>19</v>
      </c>
      <c r="N54" s="24" t="s">
        <v>41</v>
      </c>
      <c r="O54" s="25" t="s">
        <v>19</v>
      </c>
    </row>
    <row r="55" spans="1:15" hidden="1" x14ac:dyDescent="0.25">
      <c r="A55" s="8" t="s">
        <v>4</v>
      </c>
      <c r="B55" s="15" t="e">
        <f>C55-C33</f>
        <v>#REF!</v>
      </c>
      <c r="C55" s="15" t="e">
        <f>#REF!</f>
        <v>#REF!</v>
      </c>
      <c r="D55" s="15">
        <v>4002.5</v>
      </c>
      <c r="E55" s="15" t="e">
        <f>#REF!</f>
        <v>#REF!</v>
      </c>
      <c r="F55" s="15" t="e">
        <f>G55-G33</f>
        <v>#REF!</v>
      </c>
      <c r="G55" s="15">
        <v>1028</v>
      </c>
      <c r="H55" s="15">
        <v>4588.1499999999996</v>
      </c>
      <c r="I55" s="15" t="e">
        <f>#REF!</f>
        <v>#REF!</v>
      </c>
      <c r="J55" s="15">
        <v>21</v>
      </c>
      <c r="K55" s="15" t="e">
        <f>#REF!</f>
        <v>#REF!</v>
      </c>
      <c r="L55" s="15">
        <v>229</v>
      </c>
      <c r="M55" s="15" t="e">
        <f>#REF!</f>
        <v>#REF!</v>
      </c>
      <c r="N55" s="15">
        <v>2037.4</v>
      </c>
      <c r="O55" s="15" t="e">
        <f>#REF!</f>
        <v>#REF!</v>
      </c>
    </row>
    <row r="56" spans="1:15" hidden="1" x14ac:dyDescent="0.25">
      <c r="A56" s="8" t="s">
        <v>6</v>
      </c>
      <c r="B56" s="15" t="e">
        <f t="shared" ref="B56:B62" si="16">C56-C34</f>
        <v>#REF!</v>
      </c>
      <c r="C56" s="15" t="e">
        <f>#REF!</f>
        <v>#REF!</v>
      </c>
      <c r="D56" s="15">
        <v>1103.2</v>
      </c>
      <c r="E56" s="15" t="e">
        <f>#REF!</f>
        <v>#REF!</v>
      </c>
      <c r="F56" s="15">
        <v>12</v>
      </c>
      <c r="G56" s="15">
        <v>31</v>
      </c>
      <c r="H56" s="15">
        <v>855.87</v>
      </c>
      <c r="I56" s="15" t="e">
        <f>#REF!</f>
        <v>#REF!</v>
      </c>
      <c r="J56" s="15">
        <v>2</v>
      </c>
      <c r="K56" s="15" t="e">
        <f>#REF!</f>
        <v>#REF!</v>
      </c>
      <c r="L56" s="15">
        <v>6</v>
      </c>
      <c r="M56" s="15" t="e">
        <f>#REF!</f>
        <v>#REF!</v>
      </c>
      <c r="N56" s="15">
        <v>242</v>
      </c>
      <c r="O56" s="15" t="e">
        <f>#REF!</f>
        <v>#REF!</v>
      </c>
    </row>
    <row r="57" spans="1:15" hidden="1" x14ac:dyDescent="0.25">
      <c r="A57" s="8" t="s">
        <v>5</v>
      </c>
      <c r="B57" s="15" t="e">
        <f t="shared" si="16"/>
        <v>#REF!</v>
      </c>
      <c r="C57" s="15" t="e">
        <f>#REF!</f>
        <v>#REF!</v>
      </c>
      <c r="D57" s="15" t="e">
        <f t="shared" ref="D57:D62" si="17">E57-E35</f>
        <v>#REF!</v>
      </c>
      <c r="E57" s="15" t="e">
        <f>#REF!</f>
        <v>#REF!</v>
      </c>
      <c r="F57" s="15" t="e">
        <f t="shared" ref="F57:F61" si="18">G57-G35</f>
        <v>#REF!</v>
      </c>
      <c r="G57" s="15">
        <v>5</v>
      </c>
      <c r="H57" s="15" t="e">
        <f t="shared" ref="H57:H62" si="19">I57-I35</f>
        <v>#REF!</v>
      </c>
      <c r="I57" s="15" t="e">
        <f>#REF!</f>
        <v>#REF!</v>
      </c>
      <c r="J57" s="15">
        <v>0</v>
      </c>
      <c r="K57" s="15" t="e">
        <f>#REF!</f>
        <v>#REF!</v>
      </c>
      <c r="L57" s="15" t="e">
        <f t="shared" ref="L57:L62" si="20">M57-M35</f>
        <v>#REF!</v>
      </c>
      <c r="M57" s="15" t="e">
        <f>#REF!</f>
        <v>#REF!</v>
      </c>
      <c r="N57" s="15" t="e">
        <f t="shared" ref="N57:N62" si="21">O57-O35</f>
        <v>#REF!</v>
      </c>
      <c r="O57" s="15" t="e">
        <f>#REF!</f>
        <v>#REF!</v>
      </c>
    </row>
    <row r="58" spans="1:15" hidden="1" x14ac:dyDescent="0.25">
      <c r="A58" s="8" t="s">
        <v>7</v>
      </c>
      <c r="B58" s="15" t="e">
        <f t="shared" si="16"/>
        <v>#REF!</v>
      </c>
      <c r="C58" s="15" t="e">
        <f>#REF!</f>
        <v>#REF!</v>
      </c>
      <c r="D58" s="15" t="e">
        <f t="shared" si="17"/>
        <v>#REF!</v>
      </c>
      <c r="E58" s="15" t="e">
        <f>#REF!</f>
        <v>#REF!</v>
      </c>
      <c r="F58" s="15" t="e">
        <f t="shared" si="18"/>
        <v>#REF!</v>
      </c>
      <c r="G58" s="15">
        <v>0</v>
      </c>
      <c r="H58" s="15" t="e">
        <f t="shared" si="19"/>
        <v>#REF!</v>
      </c>
      <c r="I58" s="15" t="e">
        <f>#REF!</f>
        <v>#REF!</v>
      </c>
      <c r="J58" s="15" t="e">
        <f t="shared" ref="J58:J62" si="22">K58-K36</f>
        <v>#REF!</v>
      </c>
      <c r="K58" s="15" t="e">
        <f>#REF!</f>
        <v>#REF!</v>
      </c>
      <c r="L58" s="15" t="e">
        <f t="shared" si="20"/>
        <v>#REF!</v>
      </c>
      <c r="M58" s="15" t="e">
        <f>#REF!</f>
        <v>#REF!</v>
      </c>
      <c r="N58" s="15" t="e">
        <f t="shared" si="21"/>
        <v>#REF!</v>
      </c>
      <c r="O58" s="15" t="e">
        <f>#REF!</f>
        <v>#REF!</v>
      </c>
    </row>
    <row r="59" spans="1:15" hidden="1" x14ac:dyDescent="0.25">
      <c r="A59" s="8" t="s">
        <v>8</v>
      </c>
      <c r="B59" s="15" t="e">
        <f t="shared" si="16"/>
        <v>#REF!</v>
      </c>
      <c r="C59" s="15" t="e">
        <f>#REF!</f>
        <v>#REF!</v>
      </c>
      <c r="D59" s="15" t="e">
        <f t="shared" si="17"/>
        <v>#REF!</v>
      </c>
      <c r="E59" s="15" t="e">
        <f>#REF!</f>
        <v>#REF!</v>
      </c>
      <c r="F59" s="15" t="e">
        <f t="shared" si="18"/>
        <v>#REF!</v>
      </c>
      <c r="G59" s="15">
        <v>0</v>
      </c>
      <c r="H59" s="15" t="e">
        <f t="shared" si="19"/>
        <v>#REF!</v>
      </c>
      <c r="I59" s="15" t="e">
        <f>#REF!</f>
        <v>#REF!</v>
      </c>
      <c r="J59" s="15" t="e">
        <f t="shared" si="22"/>
        <v>#REF!</v>
      </c>
      <c r="K59" s="15" t="e">
        <f>#REF!</f>
        <v>#REF!</v>
      </c>
      <c r="L59" s="15" t="e">
        <f t="shared" si="20"/>
        <v>#REF!</v>
      </c>
      <c r="M59" s="15" t="e">
        <f>#REF!</f>
        <v>#REF!</v>
      </c>
      <c r="N59" s="15" t="e">
        <f t="shared" si="21"/>
        <v>#REF!</v>
      </c>
      <c r="O59" s="15" t="e">
        <f>#REF!</f>
        <v>#REF!</v>
      </c>
    </row>
    <row r="60" spans="1:15" hidden="1" x14ac:dyDescent="0.25">
      <c r="A60" s="8" t="s">
        <v>9</v>
      </c>
      <c r="B60" s="15" t="e">
        <f t="shared" si="16"/>
        <v>#REF!</v>
      </c>
      <c r="C60" s="15" t="e">
        <f>#REF!</f>
        <v>#REF!</v>
      </c>
      <c r="D60" s="15" t="e">
        <f t="shared" si="17"/>
        <v>#REF!</v>
      </c>
      <c r="E60" s="15" t="e">
        <f>#REF!</f>
        <v>#REF!</v>
      </c>
      <c r="F60" s="15" t="e">
        <f t="shared" si="18"/>
        <v>#REF!</v>
      </c>
      <c r="G60" s="15">
        <v>8</v>
      </c>
      <c r="H60" s="15" t="e">
        <f t="shared" si="19"/>
        <v>#REF!</v>
      </c>
      <c r="I60" s="15" t="e">
        <f>#REF!</f>
        <v>#REF!</v>
      </c>
      <c r="J60" s="15" t="e">
        <f t="shared" si="22"/>
        <v>#REF!</v>
      </c>
      <c r="K60" s="15" t="e">
        <f>#REF!</f>
        <v>#REF!</v>
      </c>
      <c r="L60" s="15" t="e">
        <f t="shared" si="20"/>
        <v>#REF!</v>
      </c>
      <c r="M60" s="15" t="e">
        <f>#REF!</f>
        <v>#REF!</v>
      </c>
      <c r="N60" s="15" t="e">
        <f t="shared" si="21"/>
        <v>#REF!</v>
      </c>
      <c r="O60" s="15" t="e">
        <f>#REF!</f>
        <v>#REF!</v>
      </c>
    </row>
    <row r="61" spans="1:15" hidden="1" x14ac:dyDescent="0.25">
      <c r="A61" s="8" t="s">
        <v>10</v>
      </c>
      <c r="B61" s="15">
        <v>1</v>
      </c>
      <c r="C61" s="15" t="e">
        <f>#REF!</f>
        <v>#REF!</v>
      </c>
      <c r="D61" s="15" t="e">
        <f t="shared" si="17"/>
        <v>#REF!</v>
      </c>
      <c r="E61" s="15" t="e">
        <f>#REF!</f>
        <v>#REF!</v>
      </c>
      <c r="F61" s="15" t="e">
        <f t="shared" si="18"/>
        <v>#REF!</v>
      </c>
      <c r="G61" s="15">
        <v>3</v>
      </c>
      <c r="H61" s="15" t="e">
        <f t="shared" si="19"/>
        <v>#REF!</v>
      </c>
      <c r="I61" s="15" t="e">
        <f>#REF!</f>
        <v>#REF!</v>
      </c>
      <c r="J61" s="15" t="e">
        <f t="shared" si="22"/>
        <v>#REF!</v>
      </c>
      <c r="K61" s="15" t="e">
        <f>#REF!</f>
        <v>#REF!</v>
      </c>
      <c r="L61" s="15" t="e">
        <f t="shared" si="20"/>
        <v>#REF!</v>
      </c>
      <c r="M61" s="15" t="e">
        <f>#REF!</f>
        <v>#REF!</v>
      </c>
      <c r="N61" s="15">
        <v>0</v>
      </c>
      <c r="O61" s="15" t="e">
        <f>#REF!</f>
        <v>#REF!</v>
      </c>
    </row>
    <row r="62" spans="1:15" hidden="1" x14ac:dyDescent="0.25">
      <c r="A62" s="8" t="s">
        <v>11</v>
      </c>
      <c r="B62" s="15" t="e">
        <f t="shared" si="16"/>
        <v>#REF!</v>
      </c>
      <c r="C62" s="15" t="e">
        <f>#REF!</f>
        <v>#REF!</v>
      </c>
      <c r="D62" s="15" t="e">
        <f t="shared" si="17"/>
        <v>#REF!</v>
      </c>
      <c r="E62" s="15" t="e">
        <f>#REF!</f>
        <v>#REF!</v>
      </c>
      <c r="F62" s="15" t="e">
        <f>G62-G40</f>
        <v>#REF!</v>
      </c>
      <c r="G62" s="15">
        <v>1</v>
      </c>
      <c r="H62" s="15" t="e">
        <f t="shared" si="19"/>
        <v>#REF!</v>
      </c>
      <c r="I62" s="15" t="e">
        <f>#REF!</f>
        <v>#REF!</v>
      </c>
      <c r="J62" s="15" t="e">
        <f t="shared" si="22"/>
        <v>#REF!</v>
      </c>
      <c r="K62" s="15" t="e">
        <f>#REF!</f>
        <v>#REF!</v>
      </c>
      <c r="L62" s="15" t="e">
        <f t="shared" si="20"/>
        <v>#REF!</v>
      </c>
      <c r="M62" s="15" t="e">
        <f>#REF!</f>
        <v>#REF!</v>
      </c>
      <c r="N62" s="15" t="e">
        <f t="shared" si="21"/>
        <v>#REF!</v>
      </c>
      <c r="O62" s="15" t="e">
        <f>#REF!</f>
        <v>#REF!</v>
      </c>
    </row>
    <row r="63" spans="1:15" ht="15.75" hidden="1" thickBot="1" x14ac:dyDescent="0.3">
      <c r="A63" s="9" t="s">
        <v>12</v>
      </c>
      <c r="B63" s="10" t="e">
        <f>SUM(B55:B62)</f>
        <v>#REF!</v>
      </c>
      <c r="C63" s="10" t="e">
        <f t="shared" ref="C63:O63" si="23">SUM(C55:C62)</f>
        <v>#REF!</v>
      </c>
      <c r="D63" s="10" t="e">
        <f t="shared" si="23"/>
        <v>#REF!</v>
      </c>
      <c r="E63" s="10" t="e">
        <f t="shared" si="23"/>
        <v>#REF!</v>
      </c>
      <c r="F63" s="10" t="e">
        <f t="shared" si="23"/>
        <v>#REF!</v>
      </c>
      <c r="G63" s="10">
        <f t="shared" si="23"/>
        <v>1076</v>
      </c>
      <c r="H63" s="10" t="e">
        <f t="shared" si="23"/>
        <v>#REF!</v>
      </c>
      <c r="I63" s="10" t="e">
        <f t="shared" si="23"/>
        <v>#REF!</v>
      </c>
      <c r="J63" s="10" t="e">
        <f t="shared" si="23"/>
        <v>#REF!</v>
      </c>
      <c r="K63" s="10" t="e">
        <f t="shared" si="23"/>
        <v>#REF!</v>
      </c>
      <c r="L63" s="10" t="e">
        <f>SUM(L55:L62)</f>
        <v>#REF!</v>
      </c>
      <c r="M63" s="10" t="e">
        <f t="shared" si="23"/>
        <v>#REF!</v>
      </c>
      <c r="N63" s="10" t="e">
        <f t="shared" si="23"/>
        <v>#REF!</v>
      </c>
      <c r="O63" s="10" t="e">
        <f t="shared" si="23"/>
        <v>#REF!</v>
      </c>
    </row>
    <row r="64" spans="1:15" hidden="1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idden="1" x14ac:dyDescent="0.25">
      <c r="A65" s="2" t="s">
        <v>15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idden="1" x14ac:dyDescent="0.25">
      <c r="A66" s="2" t="s">
        <v>16</v>
      </c>
      <c r="B66" s="2"/>
      <c r="C66" s="3"/>
      <c r="D66" s="3"/>
      <c r="E66" s="3"/>
      <c r="F66" s="3"/>
      <c r="G66" s="11"/>
      <c r="H66" s="12"/>
      <c r="I66" s="3" t="s">
        <v>17</v>
      </c>
      <c r="J66" s="3"/>
      <c r="K66" s="3"/>
      <c r="L66" s="3"/>
      <c r="M66" s="3"/>
      <c r="N66" s="3"/>
      <c r="O66" s="3"/>
    </row>
    <row r="67" spans="1:15" hidden="1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idden="1" x14ac:dyDescent="0.25">
      <c r="A68" s="13" t="s">
        <v>18</v>
      </c>
      <c r="B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2">
        <v>41737</v>
      </c>
    </row>
    <row r="69" spans="1:15" hidden="1" x14ac:dyDescent="0.25"/>
    <row r="71" spans="1:15" ht="15.75" x14ac:dyDescent="0.25">
      <c r="A71" s="119" t="s">
        <v>53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</row>
    <row r="72" spans="1:15" ht="15.75" x14ac:dyDescent="0.25">
      <c r="A72" s="111" t="s">
        <v>55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</row>
    <row r="73" spans="1:15" ht="15.75" thickBot="1" x14ac:dyDescent="0.3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112" t="s">
        <v>1</v>
      </c>
      <c r="B74" s="114" t="s">
        <v>2</v>
      </c>
      <c r="C74" s="114"/>
      <c r="D74" s="114"/>
      <c r="E74" s="114"/>
      <c r="F74" s="114" t="s">
        <v>3</v>
      </c>
      <c r="G74" s="114"/>
      <c r="H74" s="114"/>
      <c r="I74" s="114"/>
      <c r="J74" s="114" t="s">
        <v>24</v>
      </c>
      <c r="K74" s="114"/>
      <c r="L74" s="114" t="s">
        <v>25</v>
      </c>
      <c r="M74" s="114"/>
      <c r="N74" s="114"/>
      <c r="O74" s="116"/>
    </row>
    <row r="75" spans="1:15" x14ac:dyDescent="0.25">
      <c r="A75" s="113"/>
      <c r="B75" s="115" t="s">
        <v>20</v>
      </c>
      <c r="C75" s="115"/>
      <c r="D75" s="115" t="s">
        <v>21</v>
      </c>
      <c r="E75" s="115"/>
      <c r="F75" s="115" t="s">
        <v>22</v>
      </c>
      <c r="G75" s="115"/>
      <c r="H75" s="115" t="s">
        <v>23</v>
      </c>
      <c r="I75" s="115"/>
      <c r="J75" s="115"/>
      <c r="K75" s="115"/>
      <c r="L75" s="115" t="s">
        <v>26</v>
      </c>
      <c r="M75" s="115"/>
      <c r="N75" s="115" t="s">
        <v>23</v>
      </c>
      <c r="O75" s="117"/>
    </row>
    <row r="76" spans="1:15" ht="30" x14ac:dyDescent="0.25">
      <c r="A76" s="26"/>
      <c r="B76" s="27" t="s">
        <v>41</v>
      </c>
      <c r="C76" s="27" t="s">
        <v>19</v>
      </c>
      <c r="D76" s="27" t="s">
        <v>41</v>
      </c>
      <c r="E76" s="27" t="s">
        <v>19</v>
      </c>
      <c r="F76" s="27" t="s">
        <v>41</v>
      </c>
      <c r="G76" s="27" t="s">
        <v>19</v>
      </c>
      <c r="H76" s="27" t="s">
        <v>41</v>
      </c>
      <c r="I76" s="27" t="s">
        <v>19</v>
      </c>
      <c r="J76" s="27" t="s">
        <v>41</v>
      </c>
      <c r="K76" s="27" t="s">
        <v>19</v>
      </c>
      <c r="L76" s="27" t="s">
        <v>41</v>
      </c>
      <c r="M76" s="27" t="s">
        <v>19</v>
      </c>
      <c r="N76" s="27" t="s">
        <v>41</v>
      </c>
      <c r="O76" s="28" t="s">
        <v>19</v>
      </c>
    </row>
    <row r="77" spans="1:15" x14ac:dyDescent="0.25">
      <c r="A77" s="8" t="s">
        <v>4</v>
      </c>
      <c r="B77" s="15">
        <v>482</v>
      </c>
      <c r="C77" s="15" t="e">
        <f>C55+B77</f>
        <v>#REF!</v>
      </c>
      <c r="D77" s="15">
        <v>5830.91</v>
      </c>
      <c r="E77" s="15" t="e">
        <f>E55+D77</f>
        <v>#REF!</v>
      </c>
      <c r="F77" s="15">
        <v>439</v>
      </c>
      <c r="G77" s="15">
        <f>G55+F77</f>
        <v>1467</v>
      </c>
      <c r="H77" s="15">
        <v>6237.36</v>
      </c>
      <c r="I77" s="15" t="e">
        <f>I55+H77</f>
        <v>#REF!</v>
      </c>
      <c r="J77" s="15">
        <v>40</v>
      </c>
      <c r="K77" s="15" t="e">
        <f>K55+J77</f>
        <v>#REF!</v>
      </c>
      <c r="L77" s="15">
        <v>268</v>
      </c>
      <c r="M77" s="15" t="e">
        <f>M55+L77</f>
        <v>#REF!</v>
      </c>
      <c r="N77" s="15">
        <v>3206.15</v>
      </c>
      <c r="O77" s="15" t="e">
        <f>O55+N77</f>
        <v>#REF!</v>
      </c>
    </row>
    <row r="78" spans="1:15" x14ac:dyDescent="0.25">
      <c r="A78" s="8" t="s">
        <v>6</v>
      </c>
      <c r="B78" s="15">
        <v>21</v>
      </c>
      <c r="C78" s="15" t="e">
        <f t="shared" ref="C78:C84" si="24">C56+B78</f>
        <v>#REF!</v>
      </c>
      <c r="D78" s="15">
        <v>796</v>
      </c>
      <c r="E78" s="15" t="e">
        <f t="shared" ref="E78:E84" si="25">E56+D78</f>
        <v>#REF!</v>
      </c>
      <c r="F78" s="15">
        <v>10</v>
      </c>
      <c r="G78" s="15">
        <f t="shared" ref="G78:G84" si="26">G56+F78</f>
        <v>41</v>
      </c>
      <c r="H78" s="15">
        <v>439</v>
      </c>
      <c r="I78" s="15" t="e">
        <f t="shared" ref="I78:I84" si="27">I56+H78</f>
        <v>#REF!</v>
      </c>
      <c r="J78" s="15">
        <v>4</v>
      </c>
      <c r="K78" s="15" t="e">
        <f t="shared" ref="K78:K84" si="28">K56+J78</f>
        <v>#REF!</v>
      </c>
      <c r="L78" s="15">
        <v>6</v>
      </c>
      <c r="M78" s="15" t="e">
        <f t="shared" ref="M78:M84" si="29">M56+L78</f>
        <v>#REF!</v>
      </c>
      <c r="N78" s="15">
        <v>205</v>
      </c>
      <c r="O78" s="15" t="e">
        <f t="shared" ref="O78:O84" si="30">O56+N78</f>
        <v>#REF!</v>
      </c>
    </row>
    <row r="79" spans="1:15" x14ac:dyDescent="0.25">
      <c r="A79" s="8" t="s">
        <v>5</v>
      </c>
      <c r="B79" s="15">
        <v>4</v>
      </c>
      <c r="C79" s="15" t="e">
        <f t="shared" si="24"/>
        <v>#REF!</v>
      </c>
      <c r="D79" s="15">
        <v>1039</v>
      </c>
      <c r="E79" s="15" t="e">
        <f t="shared" si="25"/>
        <v>#REF!</v>
      </c>
      <c r="F79" s="15">
        <v>3</v>
      </c>
      <c r="G79" s="15">
        <f t="shared" si="26"/>
        <v>8</v>
      </c>
      <c r="H79" s="15">
        <v>845.18</v>
      </c>
      <c r="I79" s="15" t="e">
        <f t="shared" si="27"/>
        <v>#REF!</v>
      </c>
      <c r="J79" s="15">
        <v>2</v>
      </c>
      <c r="K79" s="15" t="e">
        <f t="shared" si="28"/>
        <v>#REF!</v>
      </c>
      <c r="L79" s="15">
        <v>0</v>
      </c>
      <c r="M79" s="15" t="e">
        <f t="shared" si="29"/>
        <v>#REF!</v>
      </c>
      <c r="N79" s="15">
        <v>0</v>
      </c>
      <c r="O79" s="15" t="e">
        <f t="shared" si="30"/>
        <v>#REF!</v>
      </c>
    </row>
    <row r="80" spans="1:15" x14ac:dyDescent="0.25">
      <c r="A80" s="8" t="s">
        <v>7</v>
      </c>
      <c r="B80" s="15">
        <v>1</v>
      </c>
      <c r="C80" s="15" t="e">
        <f t="shared" si="24"/>
        <v>#REF!</v>
      </c>
      <c r="D80" s="15">
        <v>1365</v>
      </c>
      <c r="E80" s="15" t="e">
        <f t="shared" si="25"/>
        <v>#REF!</v>
      </c>
      <c r="F80" s="15">
        <v>0</v>
      </c>
      <c r="G80" s="15">
        <f t="shared" si="26"/>
        <v>0</v>
      </c>
      <c r="H80" s="15">
        <v>0</v>
      </c>
      <c r="I80" s="15" t="e">
        <f t="shared" si="27"/>
        <v>#REF!</v>
      </c>
      <c r="J80" s="15">
        <v>0</v>
      </c>
      <c r="K80" s="15" t="e">
        <f t="shared" si="28"/>
        <v>#REF!</v>
      </c>
      <c r="L80" s="15">
        <v>0</v>
      </c>
      <c r="M80" s="15" t="e">
        <f t="shared" si="29"/>
        <v>#REF!</v>
      </c>
      <c r="N80" s="15">
        <v>0</v>
      </c>
      <c r="O80" s="15" t="e">
        <f t="shared" si="30"/>
        <v>#REF!</v>
      </c>
    </row>
    <row r="81" spans="1:15" x14ac:dyDescent="0.25">
      <c r="A81" s="8" t="s">
        <v>8</v>
      </c>
      <c r="B81" s="15">
        <v>1</v>
      </c>
      <c r="C81" s="15" t="e">
        <f t="shared" si="24"/>
        <v>#REF!</v>
      </c>
      <c r="D81" s="15">
        <v>15</v>
      </c>
      <c r="E81" s="15" t="e">
        <f t="shared" si="25"/>
        <v>#REF!</v>
      </c>
      <c r="F81" s="15">
        <v>2</v>
      </c>
      <c r="G81" s="15">
        <f t="shared" si="26"/>
        <v>2</v>
      </c>
      <c r="H81" s="15">
        <v>30</v>
      </c>
      <c r="I81" s="15" t="e">
        <f t="shared" si="27"/>
        <v>#REF!</v>
      </c>
      <c r="J81" s="15">
        <v>0</v>
      </c>
      <c r="K81" s="15" t="e">
        <f t="shared" si="28"/>
        <v>#REF!</v>
      </c>
      <c r="L81" s="15">
        <v>0</v>
      </c>
      <c r="M81" s="15" t="e">
        <f t="shared" si="29"/>
        <v>#REF!</v>
      </c>
      <c r="N81" s="15">
        <v>0</v>
      </c>
      <c r="O81" s="15" t="e">
        <f t="shared" si="30"/>
        <v>#REF!</v>
      </c>
    </row>
    <row r="82" spans="1:15" x14ac:dyDescent="0.25">
      <c r="A82" s="8" t="s">
        <v>9</v>
      </c>
      <c r="B82" s="15">
        <v>3</v>
      </c>
      <c r="C82" s="15" t="e">
        <f t="shared" si="24"/>
        <v>#REF!</v>
      </c>
      <c r="D82" s="15">
        <v>210</v>
      </c>
      <c r="E82" s="15" t="e">
        <f t="shared" si="25"/>
        <v>#REF!</v>
      </c>
      <c r="F82" s="15">
        <v>1</v>
      </c>
      <c r="G82" s="15">
        <f t="shared" si="26"/>
        <v>9</v>
      </c>
      <c r="H82" s="15">
        <v>150</v>
      </c>
      <c r="I82" s="15" t="e">
        <f t="shared" si="27"/>
        <v>#REF!</v>
      </c>
      <c r="J82" s="15">
        <v>1</v>
      </c>
      <c r="K82" s="15" t="e">
        <f t="shared" si="28"/>
        <v>#REF!</v>
      </c>
      <c r="L82" s="15">
        <v>1</v>
      </c>
      <c r="M82" s="15" t="e">
        <f t="shared" si="29"/>
        <v>#REF!</v>
      </c>
      <c r="N82" s="15">
        <v>20</v>
      </c>
      <c r="O82" s="15" t="e">
        <f t="shared" si="30"/>
        <v>#REF!</v>
      </c>
    </row>
    <row r="83" spans="1:15" x14ac:dyDescent="0.25">
      <c r="A83" s="8" t="s">
        <v>10</v>
      </c>
      <c r="B83" s="15">
        <v>3</v>
      </c>
      <c r="C83" s="15" t="e">
        <f t="shared" si="24"/>
        <v>#REF!</v>
      </c>
      <c r="D83" s="15">
        <v>1130</v>
      </c>
      <c r="E83" s="15" t="e">
        <f t="shared" si="25"/>
        <v>#REF!</v>
      </c>
      <c r="F83" s="15">
        <v>2</v>
      </c>
      <c r="G83" s="15">
        <f t="shared" si="26"/>
        <v>5</v>
      </c>
      <c r="H83" s="15">
        <v>554</v>
      </c>
      <c r="I83" s="15" t="e">
        <f t="shared" si="27"/>
        <v>#REF!</v>
      </c>
      <c r="J83" s="15">
        <v>5</v>
      </c>
      <c r="K83" s="15" t="e">
        <f t="shared" si="28"/>
        <v>#REF!</v>
      </c>
      <c r="L83" s="15">
        <v>1</v>
      </c>
      <c r="M83" s="15" t="e">
        <f t="shared" si="29"/>
        <v>#REF!</v>
      </c>
      <c r="N83" s="15">
        <v>150</v>
      </c>
      <c r="O83" s="15" t="e">
        <f t="shared" si="30"/>
        <v>#REF!</v>
      </c>
    </row>
    <row r="84" spans="1:15" x14ac:dyDescent="0.25">
      <c r="A84" s="8" t="s">
        <v>11</v>
      </c>
      <c r="B84" s="15">
        <v>1</v>
      </c>
      <c r="C84" s="15" t="e">
        <f t="shared" si="24"/>
        <v>#REF!</v>
      </c>
      <c r="D84" s="15">
        <v>2125</v>
      </c>
      <c r="E84" s="15" t="e">
        <f t="shared" si="25"/>
        <v>#REF!</v>
      </c>
      <c r="F84" s="15">
        <v>0</v>
      </c>
      <c r="G84" s="15">
        <f t="shared" si="26"/>
        <v>1</v>
      </c>
      <c r="H84" s="15">
        <v>0</v>
      </c>
      <c r="I84" s="15" t="e">
        <f t="shared" si="27"/>
        <v>#REF!</v>
      </c>
      <c r="J84" s="15">
        <v>0</v>
      </c>
      <c r="K84" s="15" t="e">
        <f t="shared" si="28"/>
        <v>#REF!</v>
      </c>
      <c r="L84" s="15">
        <v>0</v>
      </c>
      <c r="M84" s="15" t="e">
        <f t="shared" si="29"/>
        <v>#REF!</v>
      </c>
      <c r="N84" s="15">
        <v>0</v>
      </c>
      <c r="O84" s="15" t="e">
        <f t="shared" si="30"/>
        <v>#REF!</v>
      </c>
    </row>
    <row r="85" spans="1:15" ht="15.75" thickBot="1" x14ac:dyDescent="0.3">
      <c r="A85" s="9" t="s">
        <v>12</v>
      </c>
      <c r="B85" s="10">
        <f>SUM(B77:B84)</f>
        <v>516</v>
      </c>
      <c r="C85" s="10" t="e">
        <f t="shared" ref="C85:K85" si="31">SUM(C77:C84)</f>
        <v>#REF!</v>
      </c>
      <c r="D85" s="10">
        <f t="shared" si="31"/>
        <v>12510.91</v>
      </c>
      <c r="E85" s="10" t="e">
        <f t="shared" si="31"/>
        <v>#REF!</v>
      </c>
      <c r="F85" s="10">
        <f t="shared" si="31"/>
        <v>457</v>
      </c>
      <c r="G85" s="10">
        <f t="shared" si="31"/>
        <v>1533</v>
      </c>
      <c r="H85" s="10">
        <f t="shared" si="31"/>
        <v>8255.5400000000009</v>
      </c>
      <c r="I85" s="10" t="e">
        <f t="shared" si="31"/>
        <v>#REF!</v>
      </c>
      <c r="J85" s="10">
        <f t="shared" si="31"/>
        <v>52</v>
      </c>
      <c r="K85" s="10" t="e">
        <f t="shared" si="31"/>
        <v>#REF!</v>
      </c>
      <c r="L85" s="10">
        <f>SUM(L77:L84)</f>
        <v>276</v>
      </c>
      <c r="M85" s="10" t="e">
        <f t="shared" ref="M85:O85" si="32">SUM(M77:M84)</f>
        <v>#REF!</v>
      </c>
      <c r="N85" s="10">
        <f t="shared" si="32"/>
        <v>3581.15</v>
      </c>
      <c r="O85" s="10" t="e">
        <f t="shared" si="32"/>
        <v>#REF!</v>
      </c>
    </row>
    <row r="86" spans="1:15" x14ac:dyDescent="0.2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2" t="s">
        <v>15</v>
      </c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2" t="s">
        <v>16</v>
      </c>
      <c r="B88" s="2"/>
      <c r="C88" s="3"/>
      <c r="D88" s="3"/>
      <c r="E88" s="3"/>
      <c r="F88" s="3"/>
      <c r="G88" s="11"/>
      <c r="H88" s="12"/>
      <c r="I88" s="3" t="s">
        <v>17</v>
      </c>
      <c r="J88" s="3"/>
      <c r="K88" s="3"/>
      <c r="L88" s="3"/>
      <c r="M88" s="3"/>
      <c r="N88" s="3"/>
      <c r="O88" s="3"/>
    </row>
    <row r="89" spans="1:15" x14ac:dyDescent="0.2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13" t="s">
        <v>18</v>
      </c>
      <c r="B90" s="1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2" t="s">
        <v>56</v>
      </c>
    </row>
  </sheetData>
  <mergeCells count="53">
    <mergeCell ref="F74:I74"/>
    <mergeCell ref="J74:K75"/>
    <mergeCell ref="L74:O74"/>
    <mergeCell ref="B75:C75"/>
    <mergeCell ref="D75:E75"/>
    <mergeCell ref="F75:G75"/>
    <mergeCell ref="H75:I75"/>
    <mergeCell ref="L75:M75"/>
    <mergeCell ref="N75:O75"/>
    <mergeCell ref="A71:O71"/>
    <mergeCell ref="A72:O72"/>
    <mergeCell ref="A74:A75"/>
    <mergeCell ref="B74:E74"/>
    <mergeCell ref="N31:O31"/>
    <mergeCell ref="A30:A31"/>
    <mergeCell ref="B30:E30"/>
    <mergeCell ref="F30:I30"/>
    <mergeCell ref="J30:K31"/>
    <mergeCell ref="L30:O30"/>
    <mergeCell ref="B31:C31"/>
    <mergeCell ref="D31:E31"/>
    <mergeCell ref="F31:G31"/>
    <mergeCell ref="H31:I31"/>
    <mergeCell ref="L31:M31"/>
    <mergeCell ref="A49:O49"/>
    <mergeCell ref="A28:O28"/>
    <mergeCell ref="M2:O2"/>
    <mergeCell ref="A5:O5"/>
    <mergeCell ref="A6:O6"/>
    <mergeCell ref="A8:A9"/>
    <mergeCell ref="B8:E8"/>
    <mergeCell ref="F8:I8"/>
    <mergeCell ref="J8:K9"/>
    <mergeCell ref="L8:O8"/>
    <mergeCell ref="B9:C9"/>
    <mergeCell ref="D9:E9"/>
    <mergeCell ref="F9:G9"/>
    <mergeCell ref="H9:I9"/>
    <mergeCell ref="L9:M9"/>
    <mergeCell ref="N9:O9"/>
    <mergeCell ref="A27:O27"/>
    <mergeCell ref="A50:O50"/>
    <mergeCell ref="A52:A53"/>
    <mergeCell ref="B52:E52"/>
    <mergeCell ref="F52:I52"/>
    <mergeCell ref="J52:K53"/>
    <mergeCell ref="L52:O52"/>
    <mergeCell ref="B53:C53"/>
    <mergeCell ref="D53:E53"/>
    <mergeCell ref="F53:G53"/>
    <mergeCell ref="H53:I53"/>
    <mergeCell ref="L53:M53"/>
    <mergeCell ref="N53:O53"/>
  </mergeCells>
  <pageMargins left="0.7" right="0.7" top="0.75" bottom="0.75" header="0.3" footer="0.3"/>
  <pageSetup paperSize="256" scale="6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7" sqref="D27"/>
    </sheetView>
  </sheetViews>
  <sheetFormatPr defaultRowHeight="15.75" x14ac:dyDescent="0.25"/>
  <cols>
    <col min="1" max="1" width="9.140625" style="45"/>
    <col min="2" max="2" width="16" style="45" customWidth="1"/>
    <col min="3" max="3" width="18.85546875" style="45" customWidth="1"/>
    <col min="4" max="4" width="18.28515625" style="45" customWidth="1"/>
    <col min="5" max="5" width="19.7109375" style="45" customWidth="1"/>
    <col min="6" max="6" width="20.140625" style="45" customWidth="1"/>
    <col min="7" max="8" width="17.42578125" style="45" customWidth="1"/>
    <col min="9" max="16384" width="9.140625" style="45"/>
  </cols>
  <sheetData>
    <row r="1" spans="1:8" ht="49.5" customHeight="1" x14ac:dyDescent="0.25">
      <c r="A1" s="98" t="s">
        <v>27</v>
      </c>
      <c r="B1" s="98"/>
      <c r="C1" s="98"/>
      <c r="D1" s="98"/>
      <c r="E1" s="98"/>
      <c r="F1" s="98"/>
      <c r="G1" s="98"/>
      <c r="H1" s="98"/>
    </row>
    <row r="2" spans="1:8" x14ac:dyDescent="0.25">
      <c r="A2" s="46"/>
      <c r="B2" s="47"/>
      <c r="C2" s="47"/>
      <c r="D2" s="47"/>
      <c r="E2" s="47"/>
      <c r="F2" s="47"/>
      <c r="G2" s="47"/>
      <c r="H2" s="47"/>
    </row>
    <row r="3" spans="1:8" x14ac:dyDescent="0.25">
      <c r="A3" s="46"/>
      <c r="B3" s="47"/>
      <c r="C3" s="47"/>
      <c r="D3" s="47"/>
      <c r="E3" s="47"/>
      <c r="F3" s="47"/>
      <c r="G3" s="47"/>
      <c r="H3" s="47"/>
    </row>
    <row r="4" spans="1:8" ht="37.5" customHeight="1" x14ac:dyDescent="0.25">
      <c r="A4" s="54"/>
      <c r="B4" s="99" t="s">
        <v>28</v>
      </c>
      <c r="C4" s="99"/>
      <c r="D4" s="99" t="s">
        <v>29</v>
      </c>
      <c r="E4" s="99"/>
      <c r="F4" s="100" t="s">
        <v>30</v>
      </c>
      <c r="G4" s="100" t="s">
        <v>31</v>
      </c>
      <c r="H4" s="100" t="s">
        <v>32</v>
      </c>
    </row>
    <row r="5" spans="1:8" ht="30.75" customHeight="1" x14ac:dyDescent="0.25">
      <c r="A5" s="55" t="s">
        <v>61</v>
      </c>
      <c r="B5" s="56" t="s">
        <v>33</v>
      </c>
      <c r="C5" s="56" t="s">
        <v>34</v>
      </c>
      <c r="D5" s="56" t="s">
        <v>35</v>
      </c>
      <c r="E5" s="56" t="s">
        <v>36</v>
      </c>
      <c r="F5" s="100"/>
      <c r="G5" s="100"/>
      <c r="H5" s="100"/>
    </row>
    <row r="6" spans="1:8" x14ac:dyDescent="0.25">
      <c r="A6" s="57" t="s">
        <v>62</v>
      </c>
      <c r="B6" s="58">
        <f>SUM(B7:B16)</f>
        <v>414</v>
      </c>
      <c r="C6" s="58">
        <f t="shared" ref="C6:H6" si="0">SUM(C7:C16)</f>
        <v>8637.7749999999996</v>
      </c>
      <c r="D6" s="58">
        <f t="shared" si="0"/>
        <v>327</v>
      </c>
      <c r="E6" s="58">
        <f t="shared" si="0"/>
        <v>6000.14</v>
      </c>
      <c r="F6" s="58">
        <f t="shared" si="0"/>
        <v>22</v>
      </c>
      <c r="G6" s="58">
        <f t="shared" si="0"/>
        <v>299</v>
      </c>
      <c r="H6" s="58">
        <f t="shared" si="0"/>
        <v>4928.5929999999998</v>
      </c>
    </row>
    <row r="7" spans="1:8" x14ac:dyDescent="0.25">
      <c r="A7" s="59" t="s">
        <v>44</v>
      </c>
      <c r="B7" s="48">
        <v>70</v>
      </c>
      <c r="C7" s="48">
        <v>1968.5550000000001</v>
      </c>
      <c r="D7" s="48">
        <v>63</v>
      </c>
      <c r="E7" s="48">
        <v>1489.1</v>
      </c>
      <c r="F7" s="48">
        <v>14</v>
      </c>
      <c r="G7" s="48">
        <v>93</v>
      </c>
      <c r="H7" s="48">
        <v>1152.5530000000001</v>
      </c>
    </row>
    <row r="8" spans="1:8" x14ac:dyDescent="0.25">
      <c r="A8" s="59" t="s">
        <v>43</v>
      </c>
      <c r="B8" s="48">
        <v>75</v>
      </c>
      <c r="C8" s="48">
        <v>2159</v>
      </c>
      <c r="D8" s="48">
        <v>54</v>
      </c>
      <c r="E8" s="48">
        <v>873.45</v>
      </c>
      <c r="F8" s="48">
        <v>0</v>
      </c>
      <c r="G8" s="48">
        <v>46</v>
      </c>
      <c r="H8" s="48">
        <v>673</v>
      </c>
    </row>
    <row r="9" spans="1:8" x14ac:dyDescent="0.25">
      <c r="A9" s="59" t="s">
        <v>52</v>
      </c>
      <c r="B9" s="48">
        <v>5</v>
      </c>
      <c r="C9" s="48">
        <v>103</v>
      </c>
      <c r="D9" s="48">
        <v>6</v>
      </c>
      <c r="E9" s="48">
        <v>81</v>
      </c>
      <c r="F9" s="48">
        <v>1</v>
      </c>
      <c r="G9" s="48">
        <v>7</v>
      </c>
      <c r="H9" s="48">
        <v>61</v>
      </c>
    </row>
    <row r="10" spans="1:8" x14ac:dyDescent="0.25">
      <c r="A10" s="59" t="s">
        <v>50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5">
      <c r="A11" s="59" t="s">
        <v>47</v>
      </c>
      <c r="B11" s="48">
        <v>41</v>
      </c>
      <c r="C11" s="48">
        <v>613.41</v>
      </c>
      <c r="D11" s="48">
        <v>57</v>
      </c>
      <c r="E11" s="48">
        <v>857.2</v>
      </c>
      <c r="F11" s="48">
        <v>0</v>
      </c>
      <c r="G11" s="48">
        <v>27</v>
      </c>
      <c r="H11" s="48">
        <v>347.7</v>
      </c>
    </row>
    <row r="12" spans="1:8" x14ac:dyDescent="0.25">
      <c r="A12" s="59" t="s">
        <v>46</v>
      </c>
      <c r="B12" s="48">
        <v>31</v>
      </c>
      <c r="C12" s="48">
        <v>421.5</v>
      </c>
      <c r="D12" s="48">
        <v>19</v>
      </c>
      <c r="E12" s="48">
        <v>581</v>
      </c>
      <c r="F12" s="48">
        <v>0</v>
      </c>
      <c r="G12" s="48">
        <v>47</v>
      </c>
      <c r="H12" s="48">
        <v>882.4</v>
      </c>
    </row>
    <row r="13" spans="1:8" x14ac:dyDescent="0.25">
      <c r="A13" s="59" t="s">
        <v>48</v>
      </c>
      <c r="B13" s="48">
        <v>16</v>
      </c>
      <c r="C13" s="48">
        <v>182.4</v>
      </c>
      <c r="D13" s="48">
        <v>26</v>
      </c>
      <c r="E13" s="48">
        <v>238.6</v>
      </c>
      <c r="F13" s="48">
        <v>0</v>
      </c>
      <c r="G13" s="48">
        <v>14</v>
      </c>
      <c r="H13" s="48">
        <v>185.1</v>
      </c>
    </row>
    <row r="14" spans="1:8" x14ac:dyDescent="0.25">
      <c r="A14" s="59" t="s">
        <v>49</v>
      </c>
      <c r="B14" s="48">
        <v>26</v>
      </c>
      <c r="C14" s="48">
        <v>407</v>
      </c>
      <c r="D14" s="48">
        <v>21</v>
      </c>
      <c r="E14" s="48">
        <v>341</v>
      </c>
      <c r="F14" s="48">
        <v>1</v>
      </c>
      <c r="G14" s="48">
        <v>21</v>
      </c>
      <c r="H14" s="48">
        <v>417</v>
      </c>
    </row>
    <row r="15" spans="1:8" x14ac:dyDescent="0.25">
      <c r="A15" s="59" t="s">
        <v>51</v>
      </c>
      <c r="B15" s="48">
        <v>48</v>
      </c>
      <c r="C15" s="48">
        <v>636.71</v>
      </c>
      <c r="D15" s="48">
        <v>32</v>
      </c>
      <c r="E15" s="48">
        <v>960.89</v>
      </c>
      <c r="F15" s="48">
        <v>2</v>
      </c>
      <c r="G15" s="48">
        <v>36</v>
      </c>
      <c r="H15" s="48">
        <v>1104.3399999999999</v>
      </c>
    </row>
    <row r="16" spans="1:8" x14ac:dyDescent="0.25">
      <c r="A16" s="59" t="s">
        <v>45</v>
      </c>
      <c r="B16" s="48">
        <v>102</v>
      </c>
      <c r="C16" s="48">
        <v>2146.1999999999998</v>
      </c>
      <c r="D16" s="48">
        <v>49</v>
      </c>
      <c r="E16" s="48">
        <v>577.9</v>
      </c>
      <c r="F16" s="48">
        <v>4</v>
      </c>
      <c r="G16" s="48">
        <v>8</v>
      </c>
      <c r="H16" s="48">
        <v>105.5</v>
      </c>
    </row>
    <row r="17" spans="1:8" x14ac:dyDescent="0.25">
      <c r="A17" s="49"/>
      <c r="B17" s="50"/>
      <c r="C17" s="50"/>
      <c r="D17" s="50"/>
      <c r="E17" s="50"/>
      <c r="F17" s="50"/>
      <c r="G17" s="50"/>
      <c r="H17" s="50"/>
    </row>
    <row r="18" spans="1:8" x14ac:dyDescent="0.25">
      <c r="A18" s="46"/>
      <c r="B18" s="51"/>
      <c r="C18" s="51"/>
      <c r="D18" s="51"/>
      <c r="E18" s="51"/>
      <c r="F18" s="51"/>
      <c r="G18" s="51"/>
      <c r="H18" s="51"/>
    </row>
    <row r="19" spans="1:8" x14ac:dyDescent="0.25">
      <c r="A19" s="52"/>
      <c r="B19" s="53" t="s">
        <v>37</v>
      </c>
      <c r="C19" s="51"/>
      <c r="D19" s="51"/>
      <c r="E19" s="51"/>
      <c r="F19" s="51"/>
      <c r="G19" s="51"/>
      <c r="H19" s="51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8" sqref="B28"/>
    </sheetView>
  </sheetViews>
  <sheetFormatPr defaultRowHeight="15.75" x14ac:dyDescent="0.25"/>
  <cols>
    <col min="1" max="1" width="9.140625" style="45"/>
    <col min="2" max="2" width="16" style="45" customWidth="1"/>
    <col min="3" max="3" width="18.85546875" style="45" customWidth="1"/>
    <col min="4" max="4" width="18.28515625" style="45" customWidth="1"/>
    <col min="5" max="5" width="19.7109375" style="45" customWidth="1"/>
    <col min="6" max="6" width="20.140625" style="45" customWidth="1"/>
    <col min="7" max="8" width="17.42578125" style="45" customWidth="1"/>
    <col min="9" max="16384" width="9.140625" style="45"/>
  </cols>
  <sheetData>
    <row r="1" spans="1:8" ht="49.5" customHeight="1" x14ac:dyDescent="0.25">
      <c r="A1" s="98" t="s">
        <v>27</v>
      </c>
      <c r="B1" s="98"/>
      <c r="C1" s="98"/>
      <c r="D1" s="98"/>
      <c r="E1" s="98"/>
      <c r="F1" s="98"/>
      <c r="G1" s="98"/>
      <c r="H1" s="98"/>
    </row>
    <row r="2" spans="1:8" x14ac:dyDescent="0.25">
      <c r="A2" s="46"/>
      <c r="B2" s="47"/>
      <c r="C2" s="47"/>
      <c r="D2" s="47"/>
      <c r="E2" s="47"/>
      <c r="F2" s="47"/>
      <c r="G2" s="47"/>
      <c r="H2" s="47"/>
    </row>
    <row r="3" spans="1:8" x14ac:dyDescent="0.25">
      <c r="A3" s="46"/>
      <c r="B3" s="47"/>
      <c r="C3" s="47"/>
      <c r="D3" s="47"/>
      <c r="E3" s="47"/>
      <c r="F3" s="47"/>
      <c r="G3" s="47"/>
      <c r="H3" s="47"/>
    </row>
    <row r="4" spans="1:8" ht="37.5" customHeight="1" x14ac:dyDescent="0.25">
      <c r="A4" s="54"/>
      <c r="B4" s="99" t="s">
        <v>28</v>
      </c>
      <c r="C4" s="99"/>
      <c r="D4" s="99" t="s">
        <v>29</v>
      </c>
      <c r="E4" s="99"/>
      <c r="F4" s="100" t="s">
        <v>30</v>
      </c>
      <c r="G4" s="100" t="s">
        <v>31</v>
      </c>
      <c r="H4" s="100" t="s">
        <v>32</v>
      </c>
    </row>
    <row r="5" spans="1:8" ht="30.75" customHeight="1" x14ac:dyDescent="0.25">
      <c r="A5" s="55" t="s">
        <v>61</v>
      </c>
      <c r="B5" s="56" t="s">
        <v>33</v>
      </c>
      <c r="C5" s="56" t="s">
        <v>34</v>
      </c>
      <c r="D5" s="56" t="s">
        <v>35</v>
      </c>
      <c r="E5" s="56" t="s">
        <v>36</v>
      </c>
      <c r="F5" s="100"/>
      <c r="G5" s="100"/>
      <c r="H5" s="100"/>
    </row>
    <row r="6" spans="1:8" x14ac:dyDescent="0.25">
      <c r="A6" s="57" t="s">
        <v>63</v>
      </c>
      <c r="B6" s="58">
        <v>431</v>
      </c>
      <c r="C6" s="58">
        <v>12373.279999999999</v>
      </c>
      <c r="D6" s="58">
        <v>397</v>
      </c>
      <c r="E6" s="58">
        <v>7849.8099999999995</v>
      </c>
      <c r="F6" s="58">
        <v>27</v>
      </c>
      <c r="G6" s="58">
        <v>295</v>
      </c>
      <c r="H6" s="58">
        <v>6467.3869999999988</v>
      </c>
    </row>
    <row r="7" spans="1:8" x14ac:dyDescent="0.25">
      <c r="A7" s="59" t="s">
        <v>44</v>
      </c>
      <c r="B7" s="48">
        <v>91</v>
      </c>
      <c r="C7" s="48">
        <v>3723.04</v>
      </c>
      <c r="D7" s="48">
        <v>55</v>
      </c>
      <c r="E7" s="48">
        <v>1320.9</v>
      </c>
      <c r="F7" s="48">
        <v>10</v>
      </c>
      <c r="G7" s="48">
        <v>56</v>
      </c>
      <c r="H7" s="48">
        <v>1893.0269999999998</v>
      </c>
    </row>
    <row r="8" spans="1:8" x14ac:dyDescent="0.25">
      <c r="A8" s="59" t="s">
        <v>43</v>
      </c>
      <c r="B8" s="48">
        <v>84</v>
      </c>
      <c r="C8" s="48">
        <v>3182</v>
      </c>
      <c r="D8" s="48">
        <v>69</v>
      </c>
      <c r="E8" s="48">
        <v>1286.3500000000001</v>
      </c>
      <c r="F8" s="48">
        <v>2</v>
      </c>
      <c r="G8" s="48">
        <v>53</v>
      </c>
      <c r="H8" s="48">
        <v>983.34999999999991</v>
      </c>
    </row>
    <row r="9" spans="1:8" x14ac:dyDescent="0.25">
      <c r="A9" s="59" t="s">
        <v>52</v>
      </c>
      <c r="B9" s="48">
        <v>6</v>
      </c>
      <c r="C9" s="48">
        <v>65</v>
      </c>
      <c r="D9" s="48">
        <v>9</v>
      </c>
      <c r="E9" s="48">
        <v>130</v>
      </c>
      <c r="F9" s="48">
        <v>2</v>
      </c>
      <c r="G9" s="48">
        <v>7</v>
      </c>
      <c r="H9" s="48">
        <v>18</v>
      </c>
    </row>
    <row r="10" spans="1:8" x14ac:dyDescent="0.25">
      <c r="A10" s="59" t="s">
        <v>50</v>
      </c>
      <c r="B10" s="48">
        <v>2</v>
      </c>
      <c r="C10" s="48">
        <v>24</v>
      </c>
      <c r="D10" s="48">
        <v>2</v>
      </c>
      <c r="E10" s="48">
        <v>24</v>
      </c>
      <c r="F10" s="48">
        <v>0</v>
      </c>
      <c r="G10" s="48">
        <v>1</v>
      </c>
      <c r="H10" s="48">
        <v>15</v>
      </c>
    </row>
    <row r="11" spans="1:8" x14ac:dyDescent="0.25">
      <c r="A11" s="59" t="s">
        <v>47</v>
      </c>
      <c r="B11" s="48">
        <v>50</v>
      </c>
      <c r="C11" s="48">
        <v>637.84</v>
      </c>
      <c r="D11" s="48">
        <v>53</v>
      </c>
      <c r="E11" s="48">
        <v>776.95</v>
      </c>
      <c r="F11" s="48">
        <v>4</v>
      </c>
      <c r="G11" s="48">
        <v>39</v>
      </c>
      <c r="H11" s="48">
        <v>831.64999999999986</v>
      </c>
    </row>
    <row r="12" spans="1:8" x14ac:dyDescent="0.25">
      <c r="A12" s="59" t="s">
        <v>46</v>
      </c>
      <c r="B12" s="48">
        <v>38</v>
      </c>
      <c r="C12" s="48">
        <v>1151.1999999999998</v>
      </c>
      <c r="D12" s="48">
        <v>36</v>
      </c>
      <c r="E12" s="48">
        <v>485</v>
      </c>
      <c r="F12" s="48">
        <v>4</v>
      </c>
      <c r="G12" s="48">
        <v>42</v>
      </c>
      <c r="H12" s="48">
        <v>1166.9000000000001</v>
      </c>
    </row>
    <row r="13" spans="1:8" x14ac:dyDescent="0.25">
      <c r="A13" s="59" t="s">
        <v>48</v>
      </c>
      <c r="B13" s="48">
        <v>24</v>
      </c>
      <c r="C13" s="48">
        <v>830.00000000000011</v>
      </c>
      <c r="D13" s="48">
        <v>28</v>
      </c>
      <c r="E13" s="48">
        <v>425.4</v>
      </c>
      <c r="F13" s="48">
        <v>1</v>
      </c>
      <c r="G13" s="48">
        <v>38</v>
      </c>
      <c r="H13" s="48">
        <v>369.9</v>
      </c>
    </row>
    <row r="14" spans="1:8" x14ac:dyDescent="0.25">
      <c r="A14" s="59" t="s">
        <v>49</v>
      </c>
      <c r="B14" s="48">
        <v>45</v>
      </c>
      <c r="C14" s="48">
        <v>1675.1999999999998</v>
      </c>
      <c r="D14" s="48">
        <v>47</v>
      </c>
      <c r="E14" s="48">
        <v>1770</v>
      </c>
      <c r="F14" s="48">
        <v>0</v>
      </c>
      <c r="G14" s="48">
        <v>15</v>
      </c>
      <c r="H14" s="48">
        <v>731.40000000000009</v>
      </c>
    </row>
    <row r="15" spans="1:8" x14ac:dyDescent="0.25">
      <c r="A15" s="59" t="s">
        <v>51</v>
      </c>
      <c r="B15" s="48">
        <v>47</v>
      </c>
      <c r="C15" s="48">
        <v>559</v>
      </c>
      <c r="D15" s="48">
        <v>57</v>
      </c>
      <c r="E15" s="48">
        <v>1091.1100000000001</v>
      </c>
      <c r="F15" s="48">
        <v>2</v>
      </c>
      <c r="G15" s="48">
        <v>17</v>
      </c>
      <c r="H15" s="48">
        <v>205.66000000000008</v>
      </c>
    </row>
    <row r="16" spans="1:8" x14ac:dyDescent="0.25">
      <c r="A16" s="59" t="s">
        <v>45</v>
      </c>
      <c r="B16" s="48">
        <v>44</v>
      </c>
      <c r="C16" s="48">
        <v>526</v>
      </c>
      <c r="D16" s="48">
        <v>41</v>
      </c>
      <c r="E16" s="48">
        <v>540.1</v>
      </c>
      <c r="F16" s="48">
        <v>2</v>
      </c>
      <c r="G16" s="48">
        <v>27</v>
      </c>
      <c r="H16" s="48">
        <v>252.5</v>
      </c>
    </row>
    <row r="17" spans="1:8" x14ac:dyDescent="0.25">
      <c r="A17" s="49"/>
      <c r="B17" s="50"/>
      <c r="C17" s="50"/>
      <c r="D17" s="50"/>
      <c r="E17" s="50"/>
      <c r="F17" s="50"/>
      <c r="G17" s="50"/>
      <c r="H17" s="50"/>
    </row>
    <row r="18" spans="1:8" x14ac:dyDescent="0.25">
      <c r="A18" s="46"/>
      <c r="B18" s="51"/>
      <c r="C18" s="51"/>
      <c r="D18" s="51"/>
      <c r="E18" s="51"/>
      <c r="F18" s="51"/>
      <c r="G18" s="51"/>
      <c r="H18" s="51"/>
    </row>
    <row r="19" spans="1:8" x14ac:dyDescent="0.25">
      <c r="A19" s="46"/>
      <c r="B19" s="51" t="s">
        <v>37</v>
      </c>
      <c r="C19" s="51"/>
      <c r="D19" s="51"/>
      <c r="E19" s="51"/>
      <c r="F19" s="51"/>
      <c r="G19" s="51"/>
      <c r="H19" s="51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1" sqref="B21"/>
    </sheetView>
  </sheetViews>
  <sheetFormatPr defaultRowHeight="15.75" x14ac:dyDescent="0.25"/>
  <cols>
    <col min="1" max="1" width="9.140625" style="45"/>
    <col min="2" max="2" width="16" style="45" customWidth="1"/>
    <col min="3" max="3" width="18.85546875" style="45" customWidth="1"/>
    <col min="4" max="4" width="18.28515625" style="45" customWidth="1"/>
    <col min="5" max="5" width="19.7109375" style="45" customWidth="1"/>
    <col min="6" max="6" width="20.140625" style="45" customWidth="1"/>
    <col min="7" max="8" width="17.42578125" style="45" customWidth="1"/>
    <col min="9" max="16384" width="9.140625" style="45"/>
  </cols>
  <sheetData>
    <row r="1" spans="1:8" ht="49.5" customHeight="1" x14ac:dyDescent="0.25">
      <c r="A1" s="98" t="s">
        <v>27</v>
      </c>
      <c r="B1" s="98"/>
      <c r="C1" s="98"/>
      <c r="D1" s="98"/>
      <c r="E1" s="98"/>
      <c r="F1" s="98"/>
      <c r="G1" s="98"/>
      <c r="H1" s="98"/>
    </row>
    <row r="2" spans="1:8" x14ac:dyDescent="0.25">
      <c r="A2" s="46"/>
      <c r="B2" s="47"/>
      <c r="C2" s="47"/>
      <c r="D2" s="47"/>
      <c r="E2" s="47"/>
      <c r="F2" s="47"/>
      <c r="G2" s="47"/>
      <c r="H2" s="47"/>
    </row>
    <row r="3" spans="1:8" x14ac:dyDescent="0.25">
      <c r="A3" s="46"/>
      <c r="B3" s="47"/>
      <c r="C3" s="47"/>
      <c r="D3" s="47"/>
      <c r="E3" s="47"/>
      <c r="F3" s="47"/>
      <c r="G3" s="47"/>
      <c r="H3" s="47"/>
    </row>
    <row r="4" spans="1:8" ht="37.5" customHeight="1" x14ac:dyDescent="0.25">
      <c r="A4" s="54"/>
      <c r="B4" s="99" t="s">
        <v>28</v>
      </c>
      <c r="C4" s="99"/>
      <c r="D4" s="99" t="s">
        <v>29</v>
      </c>
      <c r="E4" s="99"/>
      <c r="F4" s="100" t="s">
        <v>30</v>
      </c>
      <c r="G4" s="100" t="s">
        <v>31</v>
      </c>
      <c r="H4" s="100" t="s">
        <v>32</v>
      </c>
    </row>
    <row r="5" spans="1:8" ht="30.75" customHeight="1" x14ac:dyDescent="0.25">
      <c r="A5" s="55" t="s">
        <v>61</v>
      </c>
      <c r="B5" s="56" t="s">
        <v>33</v>
      </c>
      <c r="C5" s="56" t="s">
        <v>34</v>
      </c>
      <c r="D5" s="56" t="s">
        <v>35</v>
      </c>
      <c r="E5" s="56" t="s">
        <v>36</v>
      </c>
      <c r="F5" s="100"/>
      <c r="G5" s="100"/>
      <c r="H5" s="100"/>
    </row>
    <row r="6" spans="1:8" x14ac:dyDescent="0.25">
      <c r="A6" s="57" t="s">
        <v>64</v>
      </c>
      <c r="B6" s="58">
        <v>1145</v>
      </c>
      <c r="C6" s="58">
        <v>26912.762000000002</v>
      </c>
      <c r="D6" s="58">
        <f t="shared" ref="D6:H6" si="0">SUM(D7:D16)</f>
        <v>952</v>
      </c>
      <c r="E6" s="58">
        <f t="shared" si="0"/>
        <v>18211</v>
      </c>
      <c r="F6" s="58">
        <f t="shared" si="0"/>
        <v>87</v>
      </c>
      <c r="G6" s="58">
        <f t="shared" si="0"/>
        <v>899</v>
      </c>
      <c r="H6" s="58">
        <f t="shared" si="0"/>
        <v>17340</v>
      </c>
    </row>
    <row r="7" spans="1:8" x14ac:dyDescent="0.25">
      <c r="A7" s="59" t="s">
        <v>44</v>
      </c>
      <c r="B7" s="48">
        <v>217</v>
      </c>
      <c r="C7" s="48">
        <v>7409.902</v>
      </c>
      <c r="D7" s="48">
        <v>174</v>
      </c>
      <c r="E7" s="48">
        <v>3704</v>
      </c>
      <c r="F7" s="48">
        <v>34</v>
      </c>
      <c r="G7" s="48">
        <v>276</v>
      </c>
      <c r="H7" s="48">
        <v>5720</v>
      </c>
    </row>
    <row r="8" spans="1:8" x14ac:dyDescent="0.25">
      <c r="A8" s="59" t="s">
        <v>43</v>
      </c>
      <c r="B8" s="48">
        <v>237</v>
      </c>
      <c r="C8" s="48">
        <v>7068.85</v>
      </c>
      <c r="D8" s="48">
        <v>164</v>
      </c>
      <c r="E8" s="48">
        <v>3034</v>
      </c>
      <c r="F8" s="48">
        <v>19</v>
      </c>
      <c r="G8" s="48">
        <v>135</v>
      </c>
      <c r="H8" s="48">
        <v>2201</v>
      </c>
    </row>
    <row r="9" spans="1:8" x14ac:dyDescent="0.25">
      <c r="A9" s="59" t="s">
        <v>52</v>
      </c>
      <c r="B9" s="48">
        <v>16</v>
      </c>
      <c r="C9" s="48">
        <v>227</v>
      </c>
      <c r="D9" s="48">
        <v>17</v>
      </c>
      <c r="E9" s="48">
        <v>246</v>
      </c>
      <c r="F9" s="48">
        <v>4</v>
      </c>
      <c r="G9" s="48">
        <v>28</v>
      </c>
      <c r="H9" s="48">
        <v>235</v>
      </c>
    </row>
    <row r="10" spans="1:8" x14ac:dyDescent="0.25">
      <c r="A10" s="59" t="s">
        <v>50</v>
      </c>
      <c r="B10" s="48">
        <v>2</v>
      </c>
      <c r="C10" s="48">
        <v>24</v>
      </c>
      <c r="D10" s="48">
        <v>3</v>
      </c>
      <c r="E10" s="48">
        <v>38</v>
      </c>
      <c r="F10" s="48">
        <v>0</v>
      </c>
      <c r="G10" s="48">
        <v>1</v>
      </c>
      <c r="H10" s="48">
        <v>15</v>
      </c>
    </row>
    <row r="11" spans="1:8" x14ac:dyDescent="0.25">
      <c r="A11" s="59" t="s">
        <v>47</v>
      </c>
      <c r="B11" s="48">
        <v>113</v>
      </c>
      <c r="C11" s="48">
        <v>1481.9</v>
      </c>
      <c r="D11" s="48">
        <v>146</v>
      </c>
      <c r="E11" s="48">
        <v>2071</v>
      </c>
      <c r="F11" s="48">
        <v>4</v>
      </c>
      <c r="G11" s="48">
        <v>72</v>
      </c>
      <c r="H11" s="48">
        <v>1229</v>
      </c>
    </row>
    <row r="12" spans="1:8" x14ac:dyDescent="0.25">
      <c r="A12" s="59" t="s">
        <v>46</v>
      </c>
      <c r="B12" s="48">
        <v>96</v>
      </c>
      <c r="C12" s="48">
        <v>2031.6</v>
      </c>
      <c r="D12" s="48">
        <v>80</v>
      </c>
      <c r="E12" s="48">
        <v>1374</v>
      </c>
      <c r="F12" s="48">
        <v>4</v>
      </c>
      <c r="G12" s="48">
        <v>125</v>
      </c>
      <c r="H12" s="48">
        <v>3127</v>
      </c>
    </row>
    <row r="13" spans="1:8" x14ac:dyDescent="0.25">
      <c r="A13" s="59" t="s">
        <v>48</v>
      </c>
      <c r="B13" s="48">
        <v>60</v>
      </c>
      <c r="C13" s="48">
        <v>1235.4000000000001</v>
      </c>
      <c r="D13" s="48">
        <v>63</v>
      </c>
      <c r="E13" s="48">
        <v>751</v>
      </c>
      <c r="F13" s="48">
        <v>1</v>
      </c>
      <c r="G13" s="48">
        <v>61</v>
      </c>
      <c r="H13" s="48">
        <v>642</v>
      </c>
    </row>
    <row r="14" spans="1:8" x14ac:dyDescent="0.25">
      <c r="A14" s="59" t="s">
        <v>49</v>
      </c>
      <c r="B14" s="48">
        <v>87</v>
      </c>
      <c r="C14" s="48">
        <v>2834.2</v>
      </c>
      <c r="D14" s="48">
        <v>80</v>
      </c>
      <c r="E14" s="48">
        <v>2516</v>
      </c>
      <c r="F14" s="48">
        <v>1</v>
      </c>
      <c r="G14" s="48">
        <v>78</v>
      </c>
      <c r="H14" s="48">
        <v>2167</v>
      </c>
    </row>
    <row r="15" spans="1:8" x14ac:dyDescent="0.25">
      <c r="A15" s="59" t="s">
        <v>51</v>
      </c>
      <c r="B15" s="48">
        <v>138</v>
      </c>
      <c r="C15" s="48">
        <v>1522.71</v>
      </c>
      <c r="D15" s="48">
        <v>112</v>
      </c>
      <c r="E15" s="48">
        <v>2093</v>
      </c>
      <c r="F15" s="48">
        <v>8</v>
      </c>
      <c r="G15" s="48">
        <v>63</v>
      </c>
      <c r="H15" s="48">
        <v>1424</v>
      </c>
    </row>
    <row r="16" spans="1:8" x14ac:dyDescent="0.25">
      <c r="A16" s="59" t="s">
        <v>45</v>
      </c>
      <c r="B16" s="48">
        <v>179</v>
      </c>
      <c r="C16" s="48">
        <v>3077.2</v>
      </c>
      <c r="D16" s="48">
        <v>113</v>
      </c>
      <c r="E16" s="48">
        <v>2384</v>
      </c>
      <c r="F16" s="48">
        <v>12</v>
      </c>
      <c r="G16" s="48">
        <v>60</v>
      </c>
      <c r="H16" s="48">
        <v>580</v>
      </c>
    </row>
    <row r="17" spans="1:8" x14ac:dyDescent="0.25">
      <c r="A17" s="49"/>
      <c r="B17" s="50"/>
      <c r="C17" s="50"/>
      <c r="D17" s="50"/>
      <c r="E17" s="50"/>
      <c r="F17" s="50"/>
      <c r="G17" s="50"/>
      <c r="H17" s="50"/>
    </row>
    <row r="18" spans="1:8" x14ac:dyDescent="0.25">
      <c r="A18" s="46"/>
      <c r="B18" s="51"/>
      <c r="C18" s="51"/>
      <c r="D18" s="51"/>
      <c r="E18" s="51"/>
      <c r="F18" s="51"/>
      <c r="G18" s="51"/>
      <c r="H18" s="51"/>
    </row>
    <row r="19" spans="1:8" x14ac:dyDescent="0.25">
      <c r="A19" s="46"/>
      <c r="B19" s="51" t="s">
        <v>37</v>
      </c>
      <c r="C19" s="51"/>
      <c r="D19" s="51"/>
      <c r="E19" s="51"/>
      <c r="F19" s="51"/>
      <c r="G19" s="51"/>
      <c r="H19" s="51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4" sqref="F4:F5"/>
    </sheetView>
  </sheetViews>
  <sheetFormatPr defaultRowHeight="15.75" x14ac:dyDescent="0.25"/>
  <cols>
    <col min="1" max="1" width="9.140625" style="45"/>
    <col min="2" max="2" width="16" style="45" customWidth="1"/>
    <col min="3" max="3" width="18.85546875" style="45" customWidth="1"/>
    <col min="4" max="4" width="18.28515625" style="45" customWidth="1"/>
    <col min="5" max="5" width="19.7109375" style="45" customWidth="1"/>
    <col min="6" max="6" width="20.140625" style="45" customWidth="1"/>
    <col min="7" max="8" width="17.42578125" style="45" customWidth="1"/>
    <col min="9" max="16384" width="9.140625" style="45"/>
  </cols>
  <sheetData>
    <row r="1" spans="1:8" ht="49.5" customHeight="1" x14ac:dyDescent="0.25">
      <c r="A1" s="98" t="s">
        <v>27</v>
      </c>
      <c r="B1" s="98"/>
      <c r="C1" s="98"/>
      <c r="D1" s="98"/>
      <c r="E1" s="98"/>
      <c r="F1" s="98"/>
      <c r="G1" s="98"/>
      <c r="H1" s="98"/>
    </row>
    <row r="2" spans="1:8" x14ac:dyDescent="0.25">
      <c r="A2" s="46"/>
      <c r="B2" s="47"/>
      <c r="C2" s="47"/>
      <c r="D2" s="47"/>
      <c r="E2" s="47"/>
      <c r="F2" s="47"/>
      <c r="G2" s="47"/>
      <c r="H2" s="47"/>
    </row>
    <row r="3" spans="1:8" x14ac:dyDescent="0.25">
      <c r="A3" s="46"/>
      <c r="B3" s="47"/>
      <c r="C3" s="47"/>
      <c r="D3" s="47"/>
      <c r="E3" s="47"/>
      <c r="F3" s="47"/>
      <c r="G3" s="47"/>
      <c r="H3" s="47"/>
    </row>
    <row r="4" spans="1:8" ht="37.5" customHeight="1" x14ac:dyDescent="0.25">
      <c r="A4" s="54"/>
      <c r="B4" s="99" t="s">
        <v>28</v>
      </c>
      <c r="C4" s="99"/>
      <c r="D4" s="99" t="s">
        <v>29</v>
      </c>
      <c r="E4" s="99"/>
      <c r="F4" s="100" t="s">
        <v>30</v>
      </c>
      <c r="G4" s="100" t="s">
        <v>31</v>
      </c>
      <c r="H4" s="100" t="s">
        <v>32</v>
      </c>
    </row>
    <row r="5" spans="1:8" ht="30.75" customHeight="1" x14ac:dyDescent="0.25">
      <c r="A5" s="55" t="s">
        <v>61</v>
      </c>
      <c r="B5" s="56" t="s">
        <v>33</v>
      </c>
      <c r="C5" s="56" t="s">
        <v>34</v>
      </c>
      <c r="D5" s="56" t="s">
        <v>35</v>
      </c>
      <c r="E5" s="56" t="s">
        <v>36</v>
      </c>
      <c r="F5" s="100"/>
      <c r="G5" s="100"/>
      <c r="H5" s="100"/>
    </row>
    <row r="6" spans="1:8" x14ac:dyDescent="0.25">
      <c r="A6" s="61" t="s">
        <v>65</v>
      </c>
      <c r="B6" s="62">
        <v>532</v>
      </c>
      <c r="C6" s="62">
        <v>20834.7</v>
      </c>
      <c r="D6" s="62">
        <v>443</v>
      </c>
      <c r="E6" s="62">
        <v>10483.52</v>
      </c>
      <c r="F6" s="62">
        <v>47</v>
      </c>
      <c r="G6" s="62">
        <v>284</v>
      </c>
      <c r="H6" s="62">
        <v>3355.9250000000002</v>
      </c>
    </row>
    <row r="7" spans="1:8" x14ac:dyDescent="0.25">
      <c r="A7" s="63" t="s">
        <v>44</v>
      </c>
      <c r="B7" s="64">
        <v>127</v>
      </c>
      <c r="C7" s="64">
        <v>6083.1</v>
      </c>
      <c r="D7" s="64">
        <v>97</v>
      </c>
      <c r="E7" s="64">
        <v>3592.4799999999996</v>
      </c>
      <c r="F7" s="64">
        <v>17</v>
      </c>
      <c r="G7" s="64">
        <v>47</v>
      </c>
      <c r="H7" s="64">
        <v>718.2</v>
      </c>
    </row>
    <row r="8" spans="1:8" x14ac:dyDescent="0.25">
      <c r="A8" s="63" t="s">
        <v>43</v>
      </c>
      <c r="B8" s="64">
        <v>108</v>
      </c>
      <c r="C8" s="64">
        <v>8269</v>
      </c>
      <c r="D8" s="64">
        <v>59</v>
      </c>
      <c r="E8" s="64">
        <v>1678</v>
      </c>
      <c r="F8" s="64">
        <v>6</v>
      </c>
      <c r="G8" s="64">
        <v>67</v>
      </c>
      <c r="H8" s="64">
        <v>1148.125</v>
      </c>
    </row>
    <row r="9" spans="1:8" x14ac:dyDescent="0.25">
      <c r="A9" s="63" t="s">
        <v>52</v>
      </c>
      <c r="B9" s="64">
        <v>7</v>
      </c>
      <c r="C9" s="64">
        <v>64</v>
      </c>
      <c r="D9" s="64">
        <v>7</v>
      </c>
      <c r="E9" s="64">
        <v>92</v>
      </c>
      <c r="F9" s="64">
        <v>3</v>
      </c>
      <c r="G9" s="64">
        <v>9</v>
      </c>
      <c r="H9" s="64">
        <v>59</v>
      </c>
    </row>
    <row r="10" spans="1:8" x14ac:dyDescent="0.25">
      <c r="A10" s="63" t="s">
        <v>50</v>
      </c>
      <c r="B10" s="64">
        <v>1</v>
      </c>
      <c r="C10" s="64">
        <v>4</v>
      </c>
      <c r="D10" s="64">
        <v>1</v>
      </c>
      <c r="E10" s="64">
        <v>4</v>
      </c>
      <c r="F10" s="64">
        <v>1</v>
      </c>
      <c r="G10" s="64">
        <v>1</v>
      </c>
      <c r="H10" s="64">
        <v>15</v>
      </c>
    </row>
    <row r="11" spans="1:8" x14ac:dyDescent="0.25">
      <c r="A11" s="63" t="s">
        <v>47</v>
      </c>
      <c r="B11" s="64">
        <v>37</v>
      </c>
      <c r="C11" s="64">
        <v>1065.5999999999999</v>
      </c>
      <c r="D11" s="64">
        <v>50</v>
      </c>
      <c r="E11" s="64">
        <v>942.44</v>
      </c>
      <c r="F11" s="64">
        <v>0</v>
      </c>
      <c r="G11" s="64">
        <v>23</v>
      </c>
      <c r="H11" s="64">
        <v>23</v>
      </c>
    </row>
    <row r="12" spans="1:8" x14ac:dyDescent="0.25">
      <c r="A12" s="63" t="s">
        <v>46</v>
      </c>
      <c r="B12" s="64">
        <v>47</v>
      </c>
      <c r="C12" s="64">
        <v>635</v>
      </c>
      <c r="D12" s="64">
        <v>40</v>
      </c>
      <c r="E12" s="64">
        <v>678</v>
      </c>
      <c r="F12" s="64">
        <v>1</v>
      </c>
      <c r="G12" s="64">
        <v>35</v>
      </c>
      <c r="H12" s="64">
        <v>35</v>
      </c>
    </row>
    <row r="13" spans="1:8" x14ac:dyDescent="0.25">
      <c r="A13" s="63" t="s">
        <v>48</v>
      </c>
      <c r="B13" s="64">
        <v>22</v>
      </c>
      <c r="C13" s="64">
        <v>1707</v>
      </c>
      <c r="D13" s="64">
        <v>19</v>
      </c>
      <c r="E13" s="64">
        <v>424</v>
      </c>
      <c r="F13" s="64">
        <v>1</v>
      </c>
      <c r="G13" s="64">
        <v>23</v>
      </c>
      <c r="H13" s="64">
        <v>185.6</v>
      </c>
    </row>
    <row r="14" spans="1:8" x14ac:dyDescent="0.25">
      <c r="A14" s="63" t="s">
        <v>49</v>
      </c>
      <c r="B14" s="64">
        <v>71</v>
      </c>
      <c r="C14" s="64">
        <v>1022</v>
      </c>
      <c r="D14" s="64">
        <v>59</v>
      </c>
      <c r="E14" s="64">
        <v>1216</v>
      </c>
      <c r="F14" s="64">
        <v>3</v>
      </c>
      <c r="G14" s="64">
        <v>20</v>
      </c>
      <c r="H14" s="64">
        <v>219</v>
      </c>
    </row>
    <row r="15" spans="1:8" x14ac:dyDescent="0.25">
      <c r="A15" s="63" t="s">
        <v>51</v>
      </c>
      <c r="B15" s="64">
        <v>56</v>
      </c>
      <c r="C15" s="64">
        <v>745</v>
      </c>
      <c r="D15" s="64">
        <v>58</v>
      </c>
      <c r="E15" s="64">
        <v>700</v>
      </c>
      <c r="F15" s="64">
        <v>12</v>
      </c>
      <c r="G15" s="64">
        <v>42</v>
      </c>
      <c r="H15" s="64">
        <v>735</v>
      </c>
    </row>
    <row r="16" spans="1:8" x14ac:dyDescent="0.25">
      <c r="A16" s="63" t="s">
        <v>45</v>
      </c>
      <c r="B16" s="64">
        <v>56</v>
      </c>
      <c r="C16" s="64">
        <v>1240</v>
      </c>
      <c r="D16" s="64">
        <v>53</v>
      </c>
      <c r="E16" s="64">
        <v>1156.5999999999999</v>
      </c>
      <c r="F16" s="64">
        <v>3</v>
      </c>
      <c r="G16" s="64">
        <v>17</v>
      </c>
      <c r="H16" s="64">
        <v>218</v>
      </c>
    </row>
    <row r="17" spans="1:8" x14ac:dyDescent="0.25">
      <c r="A17" s="49"/>
      <c r="B17" s="50"/>
      <c r="C17" s="50"/>
      <c r="D17" s="50"/>
      <c r="E17" s="50"/>
      <c r="F17" s="50"/>
      <c r="G17" s="50"/>
      <c r="H17" s="50"/>
    </row>
    <row r="18" spans="1:8" x14ac:dyDescent="0.25">
      <c r="A18" s="46"/>
      <c r="B18" s="51"/>
      <c r="C18" s="51"/>
      <c r="D18" s="51"/>
      <c r="E18" s="51"/>
      <c r="F18" s="51"/>
      <c r="G18" s="51"/>
      <c r="H18" s="51"/>
    </row>
    <row r="19" spans="1:8" x14ac:dyDescent="0.25">
      <c r="A19" s="46"/>
      <c r="B19" s="53" t="s">
        <v>37</v>
      </c>
      <c r="C19" s="51"/>
      <c r="D19" s="51"/>
      <c r="E19" s="51"/>
      <c r="F19" s="51"/>
      <c r="G19" s="51"/>
      <c r="H19" s="51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5" sqref="F25"/>
    </sheetView>
  </sheetViews>
  <sheetFormatPr defaultRowHeight="15.75" x14ac:dyDescent="0.25"/>
  <cols>
    <col min="1" max="1" width="9.140625" style="45"/>
    <col min="2" max="2" width="16" style="45" customWidth="1"/>
    <col min="3" max="3" width="18.85546875" style="45" customWidth="1"/>
    <col min="4" max="4" width="18.28515625" style="45" customWidth="1"/>
    <col min="5" max="5" width="19.7109375" style="45" customWidth="1"/>
    <col min="6" max="6" width="20.140625" style="45" customWidth="1"/>
    <col min="7" max="8" width="17.42578125" style="45" customWidth="1"/>
    <col min="9" max="16384" width="9.140625" style="45"/>
  </cols>
  <sheetData>
    <row r="1" spans="1:8" ht="49.5" customHeight="1" x14ac:dyDescent="0.25">
      <c r="A1" s="98" t="s">
        <v>27</v>
      </c>
      <c r="B1" s="98"/>
      <c r="C1" s="98"/>
      <c r="D1" s="98"/>
      <c r="E1" s="98"/>
      <c r="F1" s="98"/>
      <c r="G1" s="98"/>
      <c r="H1" s="98"/>
    </row>
    <row r="2" spans="1:8" x14ac:dyDescent="0.25">
      <c r="A2" s="46"/>
      <c r="B2" s="47"/>
      <c r="C2" s="47"/>
      <c r="D2" s="47"/>
      <c r="E2" s="47"/>
      <c r="F2" s="47"/>
      <c r="G2" s="47"/>
      <c r="H2" s="47"/>
    </row>
    <row r="3" spans="1:8" x14ac:dyDescent="0.25">
      <c r="A3" s="46"/>
      <c r="B3" s="47"/>
      <c r="C3" s="47"/>
      <c r="D3" s="47"/>
      <c r="E3" s="47"/>
      <c r="F3" s="47"/>
      <c r="G3" s="47"/>
      <c r="H3" s="47"/>
    </row>
    <row r="4" spans="1:8" ht="37.5" customHeight="1" x14ac:dyDescent="0.25">
      <c r="A4" s="54"/>
      <c r="B4" s="99" t="s">
        <v>28</v>
      </c>
      <c r="C4" s="99"/>
      <c r="D4" s="99" t="s">
        <v>29</v>
      </c>
      <c r="E4" s="99"/>
      <c r="F4" s="100" t="s">
        <v>30</v>
      </c>
      <c r="G4" s="100" t="s">
        <v>31</v>
      </c>
      <c r="H4" s="100" t="s">
        <v>32</v>
      </c>
    </row>
    <row r="5" spans="1:8" ht="30.75" customHeight="1" x14ac:dyDescent="0.25">
      <c r="A5" s="55" t="s">
        <v>61</v>
      </c>
      <c r="B5" s="60" t="s">
        <v>33</v>
      </c>
      <c r="C5" s="60" t="s">
        <v>34</v>
      </c>
      <c r="D5" s="60" t="s">
        <v>35</v>
      </c>
      <c r="E5" s="60" t="s">
        <v>36</v>
      </c>
      <c r="F5" s="100"/>
      <c r="G5" s="100"/>
      <c r="H5" s="100"/>
    </row>
    <row r="6" spans="1:8" x14ac:dyDescent="0.25">
      <c r="A6" s="61" t="s">
        <v>66</v>
      </c>
      <c r="B6" s="62">
        <f>SUM(B7:B16)</f>
        <v>390</v>
      </c>
      <c r="C6" s="65">
        <f t="shared" ref="C6:H6" si="0">SUM(C7:C16)</f>
        <v>9316.7900000000009</v>
      </c>
      <c r="D6" s="62">
        <f t="shared" si="0"/>
        <v>332</v>
      </c>
      <c r="E6" s="65">
        <f t="shared" si="0"/>
        <v>10637.55</v>
      </c>
      <c r="F6" s="62">
        <f t="shared" si="0"/>
        <v>46</v>
      </c>
      <c r="G6" s="62">
        <f t="shared" si="0"/>
        <v>556</v>
      </c>
      <c r="H6" s="65">
        <f t="shared" si="0"/>
        <v>4233.74</v>
      </c>
    </row>
    <row r="7" spans="1:8" x14ac:dyDescent="0.25">
      <c r="A7" s="63" t="s">
        <v>44</v>
      </c>
      <c r="B7" s="64">
        <v>66</v>
      </c>
      <c r="C7" s="66">
        <v>870.65</v>
      </c>
      <c r="D7" s="64">
        <v>74</v>
      </c>
      <c r="E7" s="66">
        <v>2014</v>
      </c>
      <c r="F7" s="64">
        <v>0</v>
      </c>
      <c r="G7" s="64">
        <v>32</v>
      </c>
      <c r="H7" s="66">
        <v>437</v>
      </c>
    </row>
    <row r="8" spans="1:8" x14ac:dyDescent="0.25">
      <c r="A8" s="63" t="s">
        <v>43</v>
      </c>
      <c r="B8" s="64">
        <v>94</v>
      </c>
      <c r="C8" s="66">
        <v>3596.1</v>
      </c>
      <c r="D8" s="64">
        <v>45</v>
      </c>
      <c r="E8" s="66">
        <v>4643</v>
      </c>
      <c r="F8" s="64">
        <v>3</v>
      </c>
      <c r="G8" s="64">
        <v>52</v>
      </c>
      <c r="H8" s="66">
        <v>749.5</v>
      </c>
    </row>
    <row r="9" spans="1:8" x14ac:dyDescent="0.25">
      <c r="A9" s="63" t="s">
        <v>52</v>
      </c>
      <c r="B9" s="64">
        <v>8</v>
      </c>
      <c r="C9" s="66">
        <v>497</v>
      </c>
      <c r="D9" s="64">
        <v>11</v>
      </c>
      <c r="E9" s="66">
        <v>155</v>
      </c>
      <c r="F9" s="64">
        <v>0</v>
      </c>
      <c r="G9" s="64">
        <v>6</v>
      </c>
      <c r="H9" s="66">
        <v>47</v>
      </c>
    </row>
    <row r="10" spans="1:8" x14ac:dyDescent="0.25">
      <c r="A10" s="63" t="s">
        <v>50</v>
      </c>
      <c r="B10" s="64">
        <v>0</v>
      </c>
      <c r="C10" s="66">
        <v>0</v>
      </c>
      <c r="D10" s="64">
        <v>0</v>
      </c>
      <c r="E10" s="66">
        <v>0</v>
      </c>
      <c r="F10" s="64">
        <v>0</v>
      </c>
      <c r="G10" s="64">
        <v>0</v>
      </c>
      <c r="H10" s="66">
        <v>0</v>
      </c>
    </row>
    <row r="11" spans="1:8" x14ac:dyDescent="0.25">
      <c r="A11" s="63" t="s">
        <v>47</v>
      </c>
      <c r="B11" s="64">
        <v>34</v>
      </c>
      <c r="C11" s="66">
        <v>835.54</v>
      </c>
      <c r="D11" s="64">
        <v>39</v>
      </c>
      <c r="E11" s="66">
        <v>620.65</v>
      </c>
      <c r="F11" s="64">
        <v>0</v>
      </c>
      <c r="G11" s="64">
        <v>331</v>
      </c>
      <c r="H11" s="66">
        <v>331</v>
      </c>
    </row>
    <row r="12" spans="1:8" x14ac:dyDescent="0.25">
      <c r="A12" s="63" t="s">
        <v>46</v>
      </c>
      <c r="B12" s="64">
        <v>40</v>
      </c>
      <c r="C12" s="66">
        <v>1241.5</v>
      </c>
      <c r="D12" s="64">
        <v>37</v>
      </c>
      <c r="E12" s="66">
        <v>731.5</v>
      </c>
      <c r="F12" s="64">
        <v>0</v>
      </c>
      <c r="G12" s="64">
        <v>23</v>
      </c>
      <c r="H12" s="66">
        <v>23</v>
      </c>
    </row>
    <row r="13" spans="1:8" x14ac:dyDescent="0.25">
      <c r="A13" s="63" t="s">
        <v>48</v>
      </c>
      <c r="B13" s="64">
        <v>20</v>
      </c>
      <c r="C13" s="66">
        <v>277</v>
      </c>
      <c r="D13" s="64">
        <v>20</v>
      </c>
      <c r="E13" s="66">
        <v>642.4</v>
      </c>
      <c r="F13" s="64">
        <v>0</v>
      </c>
      <c r="G13" s="64">
        <v>26</v>
      </c>
      <c r="H13" s="66">
        <v>392.32</v>
      </c>
    </row>
    <row r="14" spans="1:8" x14ac:dyDescent="0.25">
      <c r="A14" s="63" t="s">
        <v>49</v>
      </c>
      <c r="B14" s="64">
        <v>51</v>
      </c>
      <c r="C14" s="66">
        <v>815</v>
      </c>
      <c r="D14" s="64">
        <v>32</v>
      </c>
      <c r="E14" s="66">
        <v>809</v>
      </c>
      <c r="F14" s="64">
        <v>10</v>
      </c>
      <c r="G14" s="64">
        <v>33</v>
      </c>
      <c r="H14" s="66">
        <v>1501</v>
      </c>
    </row>
    <row r="15" spans="1:8" x14ac:dyDescent="0.25">
      <c r="A15" s="63" t="s">
        <v>51</v>
      </c>
      <c r="B15" s="64">
        <v>51</v>
      </c>
      <c r="C15" s="66">
        <v>725</v>
      </c>
      <c r="D15" s="64">
        <v>46</v>
      </c>
      <c r="E15" s="66">
        <v>722</v>
      </c>
      <c r="F15" s="64">
        <v>2</v>
      </c>
      <c r="G15" s="64">
        <v>28</v>
      </c>
      <c r="H15" s="66">
        <v>371.42</v>
      </c>
    </row>
    <row r="16" spans="1:8" x14ac:dyDescent="0.25">
      <c r="A16" s="63" t="s">
        <v>45</v>
      </c>
      <c r="B16" s="64">
        <v>26</v>
      </c>
      <c r="C16" s="66">
        <v>459</v>
      </c>
      <c r="D16" s="64">
        <v>28</v>
      </c>
      <c r="E16" s="66">
        <v>300</v>
      </c>
      <c r="F16" s="64">
        <v>31</v>
      </c>
      <c r="G16" s="64">
        <v>25</v>
      </c>
      <c r="H16" s="66">
        <v>381.5</v>
      </c>
    </row>
    <row r="17" spans="1:8" x14ac:dyDescent="0.25">
      <c r="A17" s="49"/>
      <c r="B17" s="50"/>
      <c r="C17" s="50"/>
      <c r="D17" s="50"/>
      <c r="E17" s="50"/>
      <c r="F17" s="50"/>
      <c r="G17" s="50"/>
      <c r="H17" s="50"/>
    </row>
    <row r="18" spans="1:8" x14ac:dyDescent="0.25">
      <c r="A18" s="46"/>
      <c r="B18" s="51"/>
      <c r="C18" s="51"/>
      <c r="D18" s="51"/>
      <c r="E18" s="51"/>
      <c r="F18" s="51"/>
      <c r="G18" s="51"/>
      <c r="H18" s="51"/>
    </row>
    <row r="19" spans="1:8" x14ac:dyDescent="0.25">
      <c r="A19" s="46"/>
      <c r="B19" s="53" t="s">
        <v>37</v>
      </c>
      <c r="C19" s="51"/>
      <c r="D19" s="51"/>
      <c r="E19" s="51"/>
      <c r="F19" s="51"/>
      <c r="G19" s="51"/>
      <c r="H19" s="51"/>
    </row>
  </sheetData>
  <mergeCells count="6">
    <mergeCell ref="A1:H1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11" sqref="D11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33.75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</row>
    <row r="4" spans="1:8" ht="32.25" customHeight="1" x14ac:dyDescent="0.25">
      <c r="A4" s="103" t="s">
        <v>61</v>
      </c>
      <c r="B4" s="105" t="s">
        <v>28</v>
      </c>
      <c r="C4" s="106"/>
      <c r="D4" s="105" t="s">
        <v>29</v>
      </c>
      <c r="E4" s="106"/>
      <c r="F4" s="103" t="s">
        <v>30</v>
      </c>
      <c r="G4" s="103" t="s">
        <v>31</v>
      </c>
      <c r="H4" s="103" t="s">
        <v>32</v>
      </c>
    </row>
    <row r="5" spans="1:8" ht="30.75" customHeight="1" x14ac:dyDescent="0.25">
      <c r="A5" s="104"/>
      <c r="B5" s="67" t="s">
        <v>33</v>
      </c>
      <c r="C5" s="67" t="s">
        <v>34</v>
      </c>
      <c r="D5" s="67" t="s">
        <v>35</v>
      </c>
      <c r="E5" s="67" t="s">
        <v>36</v>
      </c>
      <c r="F5" s="104"/>
      <c r="G5" s="104"/>
      <c r="H5" s="104"/>
    </row>
    <row r="6" spans="1:8" x14ac:dyDescent="0.25">
      <c r="A6" s="68" t="s">
        <v>67</v>
      </c>
      <c r="B6" s="68">
        <v>557</v>
      </c>
      <c r="C6" s="68">
        <v>15763.748</v>
      </c>
      <c r="D6" s="68">
        <v>460</v>
      </c>
      <c r="E6" s="68">
        <v>9293.93</v>
      </c>
      <c r="F6" s="68">
        <v>71</v>
      </c>
      <c r="G6" s="68">
        <v>369</v>
      </c>
      <c r="H6" s="68">
        <v>7249.335</v>
      </c>
    </row>
    <row r="7" spans="1:8" x14ac:dyDescent="0.25">
      <c r="A7" s="67" t="s">
        <v>44</v>
      </c>
      <c r="B7" s="69">
        <v>136</v>
      </c>
      <c r="C7" s="69">
        <v>6063.348</v>
      </c>
      <c r="D7" s="69">
        <v>113</v>
      </c>
      <c r="E7" s="69">
        <v>2157.5200000000004</v>
      </c>
      <c r="F7" s="69">
        <v>8</v>
      </c>
      <c r="G7" s="69">
        <v>61</v>
      </c>
      <c r="H7" s="69">
        <v>1301.8</v>
      </c>
    </row>
    <row r="8" spans="1:8" x14ac:dyDescent="0.25">
      <c r="A8" s="67" t="s">
        <v>43</v>
      </c>
      <c r="B8" s="69">
        <v>124</v>
      </c>
      <c r="C8" s="69">
        <v>4382.0499999999993</v>
      </c>
      <c r="D8" s="69">
        <v>66</v>
      </c>
      <c r="E8" s="69">
        <v>1757</v>
      </c>
      <c r="F8" s="69">
        <v>7</v>
      </c>
      <c r="G8" s="69">
        <v>82</v>
      </c>
      <c r="H8" s="69">
        <v>1787.375</v>
      </c>
    </row>
    <row r="9" spans="1:8" x14ac:dyDescent="0.25">
      <c r="A9" s="67" t="s">
        <v>52</v>
      </c>
      <c r="B9" s="69">
        <v>13</v>
      </c>
      <c r="C9" s="69">
        <v>503</v>
      </c>
      <c r="D9" s="69">
        <v>10</v>
      </c>
      <c r="E9" s="69">
        <v>125</v>
      </c>
      <c r="F9" s="69">
        <v>1</v>
      </c>
      <c r="G9" s="69">
        <v>12</v>
      </c>
      <c r="H9" s="69">
        <v>162</v>
      </c>
    </row>
    <row r="10" spans="1:8" x14ac:dyDescent="0.25">
      <c r="A10" s="67" t="s">
        <v>50</v>
      </c>
      <c r="B10" s="69">
        <v>1</v>
      </c>
      <c r="C10" s="69">
        <v>15</v>
      </c>
      <c r="D10" s="69">
        <v>0</v>
      </c>
      <c r="E10" s="69">
        <v>0</v>
      </c>
      <c r="F10" s="69">
        <v>1</v>
      </c>
      <c r="G10" s="69">
        <v>0</v>
      </c>
      <c r="H10" s="69">
        <v>0</v>
      </c>
    </row>
    <row r="11" spans="1:8" x14ac:dyDescent="0.25">
      <c r="A11" s="67" t="s">
        <v>47</v>
      </c>
      <c r="B11" s="69">
        <v>42</v>
      </c>
      <c r="C11" s="69">
        <v>577.96</v>
      </c>
      <c r="D11" s="69">
        <v>37</v>
      </c>
      <c r="E11" s="69">
        <v>939.90999999999985</v>
      </c>
      <c r="F11" s="69">
        <v>0</v>
      </c>
      <c r="G11" s="69">
        <v>42</v>
      </c>
      <c r="H11" s="69">
        <v>985</v>
      </c>
    </row>
    <row r="12" spans="1:8" x14ac:dyDescent="0.25">
      <c r="A12" s="67" t="s">
        <v>46</v>
      </c>
      <c r="B12" s="69">
        <v>70</v>
      </c>
      <c r="C12" s="69">
        <v>1343.9</v>
      </c>
      <c r="D12" s="69">
        <v>46</v>
      </c>
      <c r="E12" s="69">
        <v>894.5</v>
      </c>
      <c r="F12" s="69">
        <v>17</v>
      </c>
      <c r="G12" s="69">
        <v>33</v>
      </c>
      <c r="H12" s="69">
        <v>1686</v>
      </c>
    </row>
    <row r="13" spans="1:8" x14ac:dyDescent="0.25">
      <c r="A13" s="67" t="s">
        <v>48</v>
      </c>
      <c r="B13" s="69">
        <v>30</v>
      </c>
      <c r="C13" s="69">
        <v>539.59999999999991</v>
      </c>
      <c r="D13" s="69">
        <v>25</v>
      </c>
      <c r="E13" s="69">
        <v>363.6</v>
      </c>
      <c r="F13" s="69">
        <v>1</v>
      </c>
      <c r="G13" s="69">
        <v>39</v>
      </c>
      <c r="H13" s="69">
        <v>341.08000000000004</v>
      </c>
    </row>
    <row r="14" spans="1:8" x14ac:dyDescent="0.25">
      <c r="A14" s="67" t="s">
        <v>49</v>
      </c>
      <c r="B14" s="69">
        <v>32</v>
      </c>
      <c r="C14" s="69">
        <v>947.80000000000018</v>
      </c>
      <c r="D14" s="69">
        <v>63</v>
      </c>
      <c r="E14" s="69">
        <v>1060</v>
      </c>
      <c r="F14" s="69">
        <v>3</v>
      </c>
      <c r="G14" s="69">
        <v>17</v>
      </c>
      <c r="H14" s="69">
        <v>164</v>
      </c>
    </row>
    <row r="15" spans="1:8" x14ac:dyDescent="0.25">
      <c r="A15" s="67" t="s">
        <v>51</v>
      </c>
      <c r="B15" s="69">
        <v>61</v>
      </c>
      <c r="C15" s="69">
        <v>779.29</v>
      </c>
      <c r="D15" s="69">
        <v>61</v>
      </c>
      <c r="E15" s="69">
        <v>769</v>
      </c>
      <c r="F15" s="69">
        <v>4</v>
      </c>
      <c r="G15" s="69">
        <v>56</v>
      </c>
      <c r="H15" s="69">
        <v>681.57999999999993</v>
      </c>
    </row>
    <row r="16" spans="1:8" x14ac:dyDescent="0.25">
      <c r="A16" s="67" t="s">
        <v>45</v>
      </c>
      <c r="B16" s="69">
        <v>48</v>
      </c>
      <c r="C16" s="69">
        <v>611.80000000000018</v>
      </c>
      <c r="D16" s="69">
        <v>39</v>
      </c>
      <c r="E16" s="69">
        <v>1227.4000000000001</v>
      </c>
      <c r="F16" s="69">
        <v>29</v>
      </c>
      <c r="G16" s="69">
        <v>27</v>
      </c>
      <c r="H16" s="69">
        <v>140.5</v>
      </c>
    </row>
    <row r="19" spans="1:8" x14ac:dyDescent="0.25">
      <c r="A19" s="101" t="s">
        <v>37</v>
      </c>
      <c r="B19" s="101"/>
      <c r="C19" s="101"/>
      <c r="D19" s="101"/>
      <c r="E19" s="101"/>
      <c r="F19" s="101"/>
      <c r="G19" s="101"/>
      <c r="H19" s="101"/>
    </row>
  </sheetData>
  <mergeCells count="8">
    <mergeCell ref="A19:H19"/>
    <mergeCell ref="A1:H1"/>
    <mergeCell ref="A4:A5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27" sqref="E27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33.75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</row>
    <row r="4" spans="1:8" ht="32.25" customHeight="1" x14ac:dyDescent="0.25">
      <c r="A4" s="103" t="s">
        <v>61</v>
      </c>
      <c r="B4" s="105" t="s">
        <v>28</v>
      </c>
      <c r="C4" s="106"/>
      <c r="D4" s="105" t="s">
        <v>29</v>
      </c>
      <c r="E4" s="106"/>
      <c r="F4" s="103" t="s">
        <v>30</v>
      </c>
      <c r="G4" s="103" t="s">
        <v>31</v>
      </c>
      <c r="H4" s="103" t="s">
        <v>32</v>
      </c>
    </row>
    <row r="5" spans="1:8" ht="30.75" customHeight="1" x14ac:dyDescent="0.25">
      <c r="A5" s="104"/>
      <c r="B5" s="67" t="s">
        <v>33</v>
      </c>
      <c r="C5" s="67" t="s">
        <v>34</v>
      </c>
      <c r="D5" s="67" t="s">
        <v>35</v>
      </c>
      <c r="E5" s="67" t="s">
        <v>36</v>
      </c>
      <c r="F5" s="104"/>
      <c r="G5" s="104"/>
      <c r="H5" s="104"/>
    </row>
    <row r="6" spans="1:8" x14ac:dyDescent="0.25">
      <c r="A6" s="61" t="s">
        <v>68</v>
      </c>
      <c r="B6" s="62">
        <v>1479</v>
      </c>
      <c r="C6" s="65">
        <v>45915.238000000005</v>
      </c>
      <c r="D6" s="62">
        <v>1235</v>
      </c>
      <c r="E6" s="65">
        <v>30415</v>
      </c>
      <c r="F6" s="62">
        <v>164</v>
      </c>
      <c r="G6" s="62">
        <v>912</v>
      </c>
      <c r="H6" s="65">
        <v>14839</v>
      </c>
    </row>
    <row r="7" spans="1:8" x14ac:dyDescent="0.25">
      <c r="A7" s="63" t="s">
        <v>44</v>
      </c>
      <c r="B7" s="64">
        <v>329</v>
      </c>
      <c r="C7" s="64">
        <v>13017.098</v>
      </c>
      <c r="D7" s="64">
        <v>284</v>
      </c>
      <c r="E7" s="64">
        <v>7764</v>
      </c>
      <c r="F7" s="64">
        <v>25</v>
      </c>
      <c r="G7" s="64">
        <v>140</v>
      </c>
      <c r="H7" s="64">
        <v>2457</v>
      </c>
    </row>
    <row r="8" spans="1:8" x14ac:dyDescent="0.25">
      <c r="A8" s="63" t="s">
        <v>43</v>
      </c>
      <c r="B8" s="64">
        <v>326</v>
      </c>
      <c r="C8" s="64">
        <v>16247.15</v>
      </c>
      <c r="D8" s="64">
        <v>170</v>
      </c>
      <c r="E8" s="64">
        <v>8078</v>
      </c>
      <c r="F8" s="64">
        <v>16</v>
      </c>
      <c r="G8" s="64">
        <v>201</v>
      </c>
      <c r="H8" s="64">
        <v>3685</v>
      </c>
    </row>
    <row r="9" spans="1:8" x14ac:dyDescent="0.25">
      <c r="A9" s="63" t="s">
        <v>52</v>
      </c>
      <c r="B9" s="64">
        <v>28</v>
      </c>
      <c r="C9" s="64">
        <v>1064</v>
      </c>
      <c r="D9" s="64">
        <v>28</v>
      </c>
      <c r="E9" s="64">
        <v>372</v>
      </c>
      <c r="F9" s="64">
        <v>4</v>
      </c>
      <c r="G9" s="64">
        <v>27</v>
      </c>
      <c r="H9" s="64">
        <v>268</v>
      </c>
    </row>
    <row r="10" spans="1:8" x14ac:dyDescent="0.25">
      <c r="A10" s="63" t="s">
        <v>50</v>
      </c>
      <c r="B10" s="64">
        <v>2</v>
      </c>
      <c r="C10" s="64">
        <v>19</v>
      </c>
      <c r="D10" s="64">
        <v>1</v>
      </c>
      <c r="E10" s="64">
        <v>4</v>
      </c>
      <c r="F10" s="64">
        <v>2</v>
      </c>
      <c r="G10" s="64">
        <v>1</v>
      </c>
      <c r="H10" s="64">
        <v>15</v>
      </c>
    </row>
    <row r="11" spans="1:8" x14ac:dyDescent="0.25">
      <c r="A11" s="63" t="s">
        <v>47</v>
      </c>
      <c r="B11" s="64">
        <v>113</v>
      </c>
      <c r="C11" s="64">
        <v>2479.1</v>
      </c>
      <c r="D11" s="64">
        <v>126</v>
      </c>
      <c r="E11" s="64">
        <v>2503</v>
      </c>
      <c r="F11" s="64">
        <v>0</v>
      </c>
      <c r="G11" s="64">
        <v>99</v>
      </c>
      <c r="H11" s="64">
        <v>1339</v>
      </c>
    </row>
    <row r="12" spans="1:8" x14ac:dyDescent="0.25">
      <c r="A12" s="63" t="s">
        <v>46</v>
      </c>
      <c r="B12" s="64">
        <v>157</v>
      </c>
      <c r="C12" s="64">
        <v>3220.4</v>
      </c>
      <c r="D12" s="64">
        <v>123</v>
      </c>
      <c r="E12" s="64">
        <v>2304</v>
      </c>
      <c r="F12" s="64">
        <v>18</v>
      </c>
      <c r="G12" s="64">
        <v>91</v>
      </c>
      <c r="H12" s="64">
        <v>1744</v>
      </c>
    </row>
    <row r="13" spans="1:8" x14ac:dyDescent="0.25">
      <c r="A13" s="63" t="s">
        <v>48</v>
      </c>
      <c r="B13" s="64">
        <v>72</v>
      </c>
      <c r="C13" s="64">
        <v>2523.6</v>
      </c>
      <c r="D13" s="64">
        <v>64</v>
      </c>
      <c r="E13" s="64">
        <v>1430</v>
      </c>
      <c r="F13" s="64">
        <v>2</v>
      </c>
      <c r="G13" s="64">
        <v>88</v>
      </c>
      <c r="H13" s="64">
        <v>919</v>
      </c>
    </row>
    <row r="14" spans="1:8" x14ac:dyDescent="0.25">
      <c r="A14" s="63" t="s">
        <v>49</v>
      </c>
      <c r="B14" s="64">
        <v>154</v>
      </c>
      <c r="C14" s="64">
        <v>2784.8</v>
      </c>
      <c r="D14" s="64">
        <v>154</v>
      </c>
      <c r="E14" s="64">
        <v>3085</v>
      </c>
      <c r="F14" s="64">
        <v>16</v>
      </c>
      <c r="G14" s="64">
        <v>70</v>
      </c>
      <c r="H14" s="64">
        <v>1884</v>
      </c>
    </row>
    <row r="15" spans="1:8" x14ac:dyDescent="0.25">
      <c r="A15" s="63" t="s">
        <v>51</v>
      </c>
      <c r="B15" s="64">
        <v>168</v>
      </c>
      <c r="C15" s="64">
        <v>2249.29</v>
      </c>
      <c r="D15" s="64">
        <v>165</v>
      </c>
      <c r="E15" s="64">
        <v>2191</v>
      </c>
      <c r="F15" s="64">
        <v>18</v>
      </c>
      <c r="G15" s="64">
        <v>126</v>
      </c>
      <c r="H15" s="64">
        <v>1788</v>
      </c>
    </row>
    <row r="16" spans="1:8" x14ac:dyDescent="0.25">
      <c r="A16" s="63" t="s">
        <v>45</v>
      </c>
      <c r="B16" s="64">
        <v>130</v>
      </c>
      <c r="C16" s="64">
        <v>2310.8000000000002</v>
      </c>
      <c r="D16" s="64">
        <v>120</v>
      </c>
      <c r="E16" s="64">
        <v>2684</v>
      </c>
      <c r="F16" s="64">
        <v>63</v>
      </c>
      <c r="G16" s="64">
        <v>69</v>
      </c>
      <c r="H16" s="64">
        <v>740</v>
      </c>
    </row>
    <row r="19" spans="1:8" x14ac:dyDescent="0.25">
      <c r="A19" s="101" t="s">
        <v>37</v>
      </c>
      <c r="B19" s="101"/>
      <c r="C19" s="101"/>
      <c r="D19" s="101"/>
      <c r="E19" s="101"/>
      <c r="F19" s="101"/>
      <c r="G19" s="101"/>
      <c r="H19" s="101"/>
    </row>
  </sheetData>
  <mergeCells count="8">
    <mergeCell ref="A19:H19"/>
    <mergeCell ref="A1:H1"/>
    <mergeCell ref="A4:A5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30" sqref="G30"/>
    </sheetView>
  </sheetViews>
  <sheetFormatPr defaultRowHeight="15.75" x14ac:dyDescent="0.25"/>
  <cols>
    <col min="1" max="1" width="9.140625" style="45"/>
    <col min="2" max="2" width="14.42578125" style="45" customWidth="1"/>
    <col min="3" max="3" width="19.42578125" style="45" customWidth="1"/>
    <col min="4" max="4" width="17" style="45" customWidth="1"/>
    <col min="5" max="5" width="17.42578125" style="45" customWidth="1"/>
    <col min="6" max="6" width="18.85546875" style="45" customWidth="1"/>
    <col min="7" max="7" width="16.42578125" style="45" customWidth="1"/>
    <col min="8" max="8" width="19.42578125" style="45" customWidth="1"/>
    <col min="9" max="16384" width="9.140625" style="45"/>
  </cols>
  <sheetData>
    <row r="1" spans="1:8" ht="33.75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</row>
    <row r="4" spans="1:8" ht="32.25" customHeight="1" x14ac:dyDescent="0.25">
      <c r="A4" s="103" t="s">
        <v>61</v>
      </c>
      <c r="B4" s="105" t="s">
        <v>28</v>
      </c>
      <c r="C4" s="106"/>
      <c r="D4" s="105" t="s">
        <v>29</v>
      </c>
      <c r="E4" s="106"/>
      <c r="F4" s="103" t="s">
        <v>30</v>
      </c>
      <c r="G4" s="103" t="s">
        <v>31</v>
      </c>
      <c r="H4" s="103" t="s">
        <v>32</v>
      </c>
    </row>
    <row r="5" spans="1:8" ht="30.75" customHeight="1" x14ac:dyDescent="0.25">
      <c r="A5" s="104"/>
      <c r="B5" s="67" t="s">
        <v>33</v>
      </c>
      <c r="C5" s="67" t="s">
        <v>34</v>
      </c>
      <c r="D5" s="67" t="s">
        <v>35</v>
      </c>
      <c r="E5" s="67" t="s">
        <v>36</v>
      </c>
      <c r="F5" s="104"/>
      <c r="G5" s="104"/>
      <c r="H5" s="104"/>
    </row>
    <row r="6" spans="1:8" x14ac:dyDescent="0.25">
      <c r="A6" s="61" t="s">
        <v>57</v>
      </c>
      <c r="B6" s="62">
        <v>2624</v>
      </c>
      <c r="C6" s="65">
        <v>72828</v>
      </c>
      <c r="D6" s="62">
        <v>2187</v>
      </c>
      <c r="E6" s="65">
        <v>48626</v>
      </c>
      <c r="F6" s="62">
        <v>251</v>
      </c>
      <c r="G6" s="62">
        <v>1811</v>
      </c>
      <c r="H6" s="65">
        <v>32179</v>
      </c>
    </row>
    <row r="7" spans="1:8" x14ac:dyDescent="0.25">
      <c r="A7" s="63" t="s">
        <v>44</v>
      </c>
      <c r="B7" s="64">
        <v>546</v>
      </c>
      <c r="C7" s="64">
        <v>20427</v>
      </c>
      <c r="D7" s="64">
        <v>458</v>
      </c>
      <c r="E7" s="64">
        <v>11468</v>
      </c>
      <c r="F7" s="64">
        <v>59</v>
      </c>
      <c r="G7" s="64">
        <v>416</v>
      </c>
      <c r="H7" s="64">
        <v>8177</v>
      </c>
    </row>
    <row r="8" spans="1:8" x14ac:dyDescent="0.25">
      <c r="A8" s="63" t="s">
        <v>43</v>
      </c>
      <c r="B8" s="64">
        <v>563</v>
      </c>
      <c r="C8" s="64">
        <v>23316</v>
      </c>
      <c r="D8" s="64">
        <v>334</v>
      </c>
      <c r="E8" s="64">
        <v>11112</v>
      </c>
      <c r="F8" s="64">
        <v>35</v>
      </c>
      <c r="G8" s="64">
        <v>336</v>
      </c>
      <c r="H8" s="64">
        <v>5886</v>
      </c>
    </row>
    <row r="9" spans="1:8" x14ac:dyDescent="0.25">
      <c r="A9" s="63" t="s">
        <v>52</v>
      </c>
      <c r="B9" s="64">
        <v>44</v>
      </c>
      <c r="C9" s="64">
        <v>1291</v>
      </c>
      <c r="D9" s="64">
        <v>45</v>
      </c>
      <c r="E9" s="64">
        <v>618</v>
      </c>
      <c r="F9" s="64">
        <v>8</v>
      </c>
      <c r="G9" s="64">
        <v>55</v>
      </c>
      <c r="H9" s="64">
        <v>503</v>
      </c>
    </row>
    <row r="10" spans="1:8" x14ac:dyDescent="0.25">
      <c r="A10" s="63" t="s">
        <v>50</v>
      </c>
      <c r="B10" s="64">
        <v>4</v>
      </c>
      <c r="C10" s="64">
        <v>43</v>
      </c>
      <c r="D10" s="64">
        <v>4</v>
      </c>
      <c r="E10" s="64">
        <v>42</v>
      </c>
      <c r="F10" s="64">
        <v>2</v>
      </c>
      <c r="G10" s="64">
        <v>2</v>
      </c>
      <c r="H10" s="64">
        <v>30</v>
      </c>
    </row>
    <row r="11" spans="1:8" x14ac:dyDescent="0.25">
      <c r="A11" s="63" t="s">
        <v>47</v>
      </c>
      <c r="B11" s="64">
        <v>226</v>
      </c>
      <c r="C11" s="64">
        <v>3961</v>
      </c>
      <c r="D11" s="64">
        <v>272</v>
      </c>
      <c r="E11" s="64">
        <v>4574</v>
      </c>
      <c r="F11" s="64">
        <v>4</v>
      </c>
      <c r="G11" s="64">
        <v>171</v>
      </c>
      <c r="H11" s="64">
        <v>2568</v>
      </c>
    </row>
    <row r="12" spans="1:8" x14ac:dyDescent="0.25">
      <c r="A12" s="63" t="s">
        <v>46</v>
      </c>
      <c r="B12" s="64">
        <v>253</v>
      </c>
      <c r="C12" s="64">
        <v>5252</v>
      </c>
      <c r="D12" s="64">
        <v>203</v>
      </c>
      <c r="E12" s="64">
        <v>3678</v>
      </c>
      <c r="F12" s="64">
        <v>22</v>
      </c>
      <c r="G12" s="64">
        <v>216</v>
      </c>
      <c r="H12" s="64">
        <v>4871</v>
      </c>
    </row>
    <row r="13" spans="1:8" x14ac:dyDescent="0.25">
      <c r="A13" s="63" t="s">
        <v>48</v>
      </c>
      <c r="B13" s="64">
        <v>132</v>
      </c>
      <c r="C13" s="64">
        <v>3759</v>
      </c>
      <c r="D13" s="64">
        <v>127</v>
      </c>
      <c r="E13" s="64">
        <v>2181</v>
      </c>
      <c r="F13" s="64">
        <v>3</v>
      </c>
      <c r="G13" s="64">
        <v>149</v>
      </c>
      <c r="H13" s="64">
        <v>1561</v>
      </c>
    </row>
    <row r="14" spans="1:8" x14ac:dyDescent="0.25">
      <c r="A14" s="63" t="s">
        <v>49</v>
      </c>
      <c r="B14" s="64">
        <v>241</v>
      </c>
      <c r="C14" s="64">
        <v>5619</v>
      </c>
      <c r="D14" s="64">
        <v>234</v>
      </c>
      <c r="E14" s="64">
        <v>5601</v>
      </c>
      <c r="F14" s="64">
        <v>17</v>
      </c>
      <c r="G14" s="64">
        <v>148</v>
      </c>
      <c r="H14" s="64">
        <v>4051</v>
      </c>
    </row>
    <row r="15" spans="1:8" x14ac:dyDescent="0.25">
      <c r="A15" s="63" t="s">
        <v>51</v>
      </c>
      <c r="B15" s="64">
        <v>306</v>
      </c>
      <c r="C15" s="64">
        <v>3772</v>
      </c>
      <c r="D15" s="64">
        <v>277</v>
      </c>
      <c r="E15" s="64">
        <v>4284</v>
      </c>
      <c r="F15" s="64">
        <v>26</v>
      </c>
      <c r="G15" s="64">
        <v>189</v>
      </c>
      <c r="H15" s="64">
        <v>3212</v>
      </c>
    </row>
    <row r="16" spans="1:8" x14ac:dyDescent="0.25">
      <c r="A16" s="63" t="s">
        <v>45</v>
      </c>
      <c r="B16" s="64">
        <v>309</v>
      </c>
      <c r="C16" s="64">
        <v>5388</v>
      </c>
      <c r="D16" s="64">
        <v>233</v>
      </c>
      <c r="E16" s="64">
        <v>5068</v>
      </c>
      <c r="F16" s="64">
        <v>75</v>
      </c>
      <c r="G16" s="64">
        <v>129</v>
      </c>
      <c r="H16" s="64">
        <v>1320</v>
      </c>
    </row>
    <row r="19" spans="1:8" x14ac:dyDescent="0.25">
      <c r="A19" s="101" t="s">
        <v>37</v>
      </c>
      <c r="B19" s="101"/>
      <c r="C19" s="101"/>
      <c r="D19" s="101"/>
      <c r="E19" s="101"/>
      <c r="F19" s="101"/>
      <c r="G19" s="101"/>
      <c r="H19" s="101"/>
    </row>
  </sheetData>
  <mergeCells count="8">
    <mergeCell ref="A19:H19"/>
    <mergeCell ref="A1:H1"/>
    <mergeCell ref="A4:A5"/>
    <mergeCell ref="B4:C4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1 полугодие</vt:lpstr>
      <vt:lpstr>Июль</vt:lpstr>
      <vt:lpstr>Август</vt:lpstr>
      <vt:lpstr>Сентябрь</vt:lpstr>
      <vt:lpstr>3 квартал</vt:lpstr>
      <vt:lpstr>9 месяцев</vt:lpstr>
      <vt:lpstr>Октябрь</vt:lpstr>
      <vt:lpstr>Ноябрь</vt:lpstr>
      <vt:lpstr>Декабрь</vt:lpstr>
      <vt:lpstr>4 квартал</vt:lpstr>
      <vt:lpstr>свод ежемесячный</vt:lpstr>
    </vt:vector>
  </TitlesOfParts>
  <Company>Облкоммунэнерго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Елена</dc:creator>
  <cp:lastModifiedBy>Serg</cp:lastModifiedBy>
  <cp:lastPrinted>2015-02-06T08:05:24Z</cp:lastPrinted>
  <dcterms:created xsi:type="dcterms:W3CDTF">2014-01-20T00:24:13Z</dcterms:created>
  <dcterms:modified xsi:type="dcterms:W3CDTF">2016-01-19T07:00:50Z</dcterms:modified>
</cp:coreProperties>
</file>